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ocation of Purchase Price" sheetId="1" r:id="rId3"/>
    <sheet state="visible" name="Depreciation and Amortization" sheetId="2" r:id="rId4"/>
  </sheets>
  <definedNames/>
  <calcPr/>
</workbook>
</file>

<file path=xl/sharedStrings.xml><?xml version="1.0" encoding="utf-8"?>
<sst xmlns="http://schemas.openxmlformats.org/spreadsheetml/2006/main" count="100" uniqueCount="47">
  <si>
    <t>[Company Name]</t>
  </si>
  <si>
    <t xml:space="preserve">Bulk Purchase Depreciation Calculator </t>
  </si>
  <si>
    <t>[Date]</t>
  </si>
  <si>
    <t xml:space="preserve">         PURCHASE PRICE</t>
  </si>
  <si>
    <t>Gray cells will be calculated for you. You do not need to enter anything in them.</t>
  </si>
  <si>
    <t>ASSETS</t>
  </si>
  <si>
    <t>Book value
SELLER</t>
  </si>
  <si>
    <t>Fair market
VALUE</t>
  </si>
  <si>
    <t>Book value
BUYER</t>
  </si>
  <si>
    <t>Current</t>
  </si>
  <si>
    <t xml:space="preserve">   Cash</t>
  </si>
  <si>
    <t xml:space="preserve">   Accounts receivable</t>
  </si>
  <si>
    <t xml:space="preserve">   Inventory</t>
  </si>
  <si>
    <t xml:space="preserve">       Total</t>
  </si>
  <si>
    <t>Property, plant, and equipment</t>
  </si>
  <si>
    <t xml:space="preserve">   Land</t>
  </si>
  <si>
    <t>Straight-Line Depreciation and Amortization Schedule</t>
  </si>
  <si>
    <t>Number of months in first year</t>
  </si>
  <si>
    <t>Salvage value</t>
  </si>
  <si>
    <t>Recovery period</t>
  </si>
  <si>
    <t xml:space="preserve">   Building</t>
  </si>
  <si>
    <t>Full Year Depreciation</t>
  </si>
  <si>
    <t xml:space="preserve">   Building improvements</t>
  </si>
  <si>
    <t xml:space="preserve">   Computers and office equipment</t>
  </si>
  <si>
    <t xml:space="preserve">   Furniture and fixtures</t>
  </si>
  <si>
    <t xml:space="preserve">   Machinery</t>
  </si>
  <si>
    <t xml:space="preserve">   Vehicles</t>
  </si>
  <si>
    <t xml:space="preserve">     Total</t>
  </si>
  <si>
    <t>Intangibles</t>
  </si>
  <si>
    <t xml:space="preserve">   Goodwill</t>
  </si>
  <si>
    <t xml:space="preserve">   Other intangibles</t>
  </si>
  <si>
    <t>Total assets</t>
  </si>
  <si>
    <t>LIABILITIES</t>
  </si>
  <si>
    <t>Accounts payable</t>
  </si>
  <si>
    <t>Property</t>
  </si>
  <si>
    <t>Accrued expenses</t>
  </si>
  <si>
    <t>Long-term liabilities</t>
  </si>
  <si>
    <t>Cost</t>
  </si>
  <si>
    <t xml:space="preserve">    Total</t>
  </si>
  <si>
    <t>Current-year deduction</t>
  </si>
  <si>
    <t>Net assets</t>
  </si>
  <si>
    <t>Accumulated deduction</t>
  </si>
  <si>
    <t>Depreciable Assets</t>
  </si>
  <si>
    <t>Total depreciation</t>
  </si>
  <si>
    <t>Amortizable Assets</t>
  </si>
  <si>
    <t>Total amortization</t>
  </si>
  <si>
    <t xml:space="preserve">                        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</si>
</sst>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"/>
  </numFmts>
  <fonts count="13">
    <font>
      <sz val="10.0"/>
      <color rgb="FF000000"/>
      <name val="Arial"/>
    </font>
    <font>
      <b/>
      <sz val="12.0"/>
      <name val="Arial"/>
    </font>
    <font>
      <b/>
      <sz val="11.0"/>
      <name val="Arial"/>
    </font>
    <font>
      <sz val="10.0"/>
      <name val="Arial"/>
    </font>
    <font>
      <b/>
      <sz val="10.0"/>
      <name val="Arial"/>
    </font>
    <font>
      <i/>
      <sz val="9.0"/>
      <name val="Arial"/>
    </font>
    <font>
      <b/>
      <sz val="9.0"/>
      <name val="Arial"/>
    </font>
    <font>
      <b/>
      <sz val="10.0"/>
      <color rgb="FFFFFFFF"/>
      <name val="Arial"/>
    </font>
    <font>
      <b/>
      <i/>
      <sz val="9.0"/>
      <name val="Arial"/>
    </font>
    <font>
      <b/>
      <sz val="9.0"/>
      <color rgb="FFFFFFFF"/>
      <name val="Arial"/>
    </font>
    <font/>
    <font>
      <sz val="10.0"/>
      <color rgb="FFFFFFFF"/>
      <name val="Arial"/>
    </font>
    <font>
      <sz val="10.0"/>
      <color rgb="FFC0C0C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43E5F"/>
        <bgColor rgb="FF343E5F"/>
      </patternFill>
    </fill>
    <fill>
      <patternFill patternType="solid">
        <fgColor rgb="FFC8D7DA"/>
        <bgColor rgb="FFC8D7DA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5">
    <border/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right style="medium">
        <color rgb="FF000000"/>
      </right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bottom/>
    </border>
    <border>
      <left style="medium">
        <color rgb="FF000000"/>
      </left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dotted">
        <color rgb="FF000000"/>
      </left>
      <right/>
      <top/>
      <bottom/>
    </border>
    <border>
      <left/>
      <right style="dotted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dotted">
        <color rgb="FF000000"/>
      </left>
      <right/>
      <top style="thin">
        <color rgb="FF000000"/>
      </top>
      <bottom/>
    </border>
    <border>
      <left/>
      <right style="dotted">
        <color rgb="FF000000"/>
      </right>
      <top style="thin">
        <color rgb="FF000000"/>
      </top>
      <bottom/>
    </border>
    <border>
      <left style="dotted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dotted">
        <color rgb="FF000000"/>
      </left>
      <right/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2" numFmtId="14" xfId="0" applyAlignment="1" applyFont="1" applyNumberFormat="1">
      <alignment horizontal="left" shrinkToFit="0" vertical="center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4" numFmtId="164" xfId="0" applyAlignment="1" applyBorder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2" fillId="0" fontId="5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6" numFmtId="0" xfId="0" applyAlignment="1" applyFont="1">
      <alignment horizontal="right" shrinkToFit="0" vertical="center" wrapText="0"/>
    </xf>
    <xf borderId="3" fillId="2" fontId="7" numFmtId="0" xfId="0" applyAlignment="1" applyBorder="1" applyFill="1" applyFont="1">
      <alignment shrinkToFit="0" vertical="bottom" wrapText="0"/>
    </xf>
    <xf borderId="4" fillId="2" fontId="7" numFmtId="0" xfId="0" applyAlignment="1" applyBorder="1" applyFont="1">
      <alignment shrinkToFit="0" vertical="bottom" wrapText="0"/>
    </xf>
    <xf borderId="4" fillId="2" fontId="7" numFmtId="0" xfId="0" applyAlignment="1" applyBorder="1" applyFont="1">
      <alignment horizontal="center" shrinkToFit="0" vertical="bottom" wrapText="1"/>
    </xf>
    <xf borderId="5" fillId="2" fontId="7" numFmtId="0" xfId="0" applyAlignment="1" applyBorder="1" applyFont="1">
      <alignment horizontal="center" shrinkToFit="0" vertical="bottom" wrapText="1"/>
    </xf>
    <xf borderId="6" fillId="3" fontId="4" numFmtId="0" xfId="0" applyAlignment="1" applyBorder="1" applyFill="1" applyFont="1">
      <alignment horizontal="left" shrinkToFit="0" vertical="bottom" wrapText="0"/>
    </xf>
    <xf borderId="7" fillId="3" fontId="3" numFmtId="0" xfId="0" applyAlignment="1" applyBorder="1" applyFont="1">
      <alignment shrinkToFit="0" vertical="bottom" wrapText="0"/>
    </xf>
    <xf borderId="7" fillId="3" fontId="3" numFmtId="0" xfId="0" applyAlignment="1" applyBorder="1" applyFont="1">
      <alignment horizontal="center" shrinkToFit="0" vertical="bottom" wrapText="0"/>
    </xf>
    <xf borderId="8" fillId="3" fontId="3" numFmtId="0" xfId="0" applyAlignment="1" applyBorder="1" applyFont="1">
      <alignment horizontal="center" shrinkToFit="0" vertical="bottom" wrapText="0"/>
    </xf>
    <xf borderId="9" fillId="0" fontId="3" numFmtId="0" xfId="0" applyAlignment="1" applyBorder="1" applyFont="1">
      <alignment horizontal="left" shrinkToFit="0" vertical="bottom" wrapText="0"/>
    </xf>
    <xf borderId="8" fillId="4" fontId="3" numFmtId="164" xfId="0" applyAlignment="1" applyBorder="1" applyFill="1" applyFont="1" applyNumberFormat="1">
      <alignment shrinkToFit="0" vertical="bottom" wrapText="0"/>
    </xf>
    <xf borderId="9" fillId="0" fontId="4" numFmtId="0" xfId="0" applyAlignment="1" applyBorder="1" applyFont="1">
      <alignment horizontal="right" shrinkToFit="0" vertical="bottom" wrapText="0"/>
    </xf>
    <xf borderId="10" fillId="4" fontId="3" numFmtId="164" xfId="0" applyAlignment="1" applyBorder="1" applyFont="1" applyNumberFormat="1">
      <alignment shrinkToFit="0" vertical="bottom" wrapText="0"/>
    </xf>
    <xf borderId="11" fillId="4" fontId="3" numFmtId="164" xfId="0" applyAlignment="1" applyBorder="1" applyFont="1" applyNumberForma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8" numFmtId="0" xfId="0" applyAlignment="1" applyFont="1">
      <alignment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3" fillId="2" fontId="9" numFmtId="0" xfId="0" applyAlignment="1" applyBorder="1" applyFont="1">
      <alignment shrinkToFit="0" vertical="bottom" wrapText="0"/>
    </xf>
    <xf borderId="4" fillId="2" fontId="9" numFmtId="0" xfId="0" applyAlignment="1" applyBorder="1" applyFont="1">
      <alignment shrinkToFit="0" vertical="bottom" wrapText="0"/>
    </xf>
    <xf borderId="12" fillId="2" fontId="9" numFmtId="0" xfId="0" applyAlignment="1" applyBorder="1" applyFont="1">
      <alignment horizontal="center" shrinkToFit="0" vertical="bottom" wrapText="1"/>
    </xf>
    <xf borderId="13" fillId="2" fontId="9" numFmtId="0" xfId="0" applyAlignment="1" applyBorder="1" applyFont="1">
      <alignment horizontal="center" shrinkToFit="0" vertical="bottom" wrapText="0"/>
    </xf>
    <xf borderId="14" fillId="0" fontId="10" numFmtId="0" xfId="0" applyBorder="1" applyFont="1"/>
    <xf borderId="7" fillId="3" fontId="4" numFmtId="0" xfId="0" applyAlignment="1" applyBorder="1" applyFont="1">
      <alignment horizontal="left" shrinkToFit="0" vertical="bottom" wrapText="0"/>
    </xf>
    <xf borderId="8" fillId="3" fontId="4" numFmtId="0" xfId="0" applyAlignment="1" applyBorder="1" applyFont="1">
      <alignment horizontal="left" shrinkToFit="0" vertical="bottom" wrapText="0"/>
    </xf>
    <xf borderId="9" fillId="0" fontId="3" numFmtId="0" xfId="0" applyAlignment="1" applyBorder="1" applyFont="1">
      <alignment shrinkToFit="0" vertical="bottom" wrapText="0"/>
    </xf>
    <xf borderId="15" fillId="0" fontId="3" numFmtId="164" xfId="0" applyAlignment="1" applyBorder="1" applyFont="1" applyNumberFormat="1">
      <alignment shrinkToFit="0" vertical="bottom" wrapText="0"/>
    </xf>
    <xf borderId="16" fillId="4" fontId="3" numFmtId="164" xfId="0" applyAlignment="1" applyBorder="1" applyFont="1" applyNumberFormat="1">
      <alignment shrinkToFit="0" vertical="bottom" wrapText="0"/>
    </xf>
    <xf borderId="17" fillId="4" fontId="3" numFmtId="164" xfId="0" applyAlignment="1" applyBorder="1" applyFont="1" applyNumberFormat="1">
      <alignment shrinkToFit="0" vertical="bottom" wrapText="0"/>
    </xf>
    <xf borderId="6" fillId="2" fontId="7" numFmtId="0" xfId="0" applyAlignment="1" applyBorder="1" applyFont="1">
      <alignment shrinkToFit="0" vertical="bottom" wrapText="0"/>
    </xf>
    <xf borderId="7" fillId="2" fontId="11" numFmtId="0" xfId="0" applyAlignment="1" applyBorder="1" applyFont="1">
      <alignment shrinkToFit="0" vertical="bottom" wrapText="0"/>
    </xf>
    <xf borderId="7" fillId="2" fontId="11" numFmtId="164" xfId="0" applyAlignment="1" applyBorder="1" applyFont="1" applyNumberFormat="1">
      <alignment shrinkToFit="0" vertical="bottom" wrapText="0"/>
    </xf>
    <xf borderId="8" fillId="2" fontId="11" numFmtId="164" xfId="0" applyAlignment="1" applyBorder="1" applyFont="1" applyNumberFormat="1">
      <alignment shrinkToFit="0" vertical="bottom" wrapText="0"/>
    </xf>
    <xf borderId="18" fillId="0" fontId="10" numFmtId="0" xfId="0" applyBorder="1" applyFont="1"/>
    <xf borderId="6" fillId="2" fontId="9" numFmtId="0" xfId="0" applyAlignment="1" applyBorder="1" applyFont="1">
      <alignment horizontal="center" shrinkToFit="0" vertical="bottom" wrapText="0"/>
    </xf>
    <xf borderId="7" fillId="2" fontId="9" numFmtId="0" xfId="0" applyAlignment="1" applyBorder="1" applyFont="1">
      <alignment horizontal="center" shrinkToFit="0" vertical="bottom" wrapText="0"/>
    </xf>
    <xf borderId="19" fillId="0" fontId="10" numFmtId="0" xfId="0" applyBorder="1" applyFont="1"/>
    <xf borderId="7" fillId="2" fontId="9" numFmtId="0" xfId="0" applyAlignment="1" applyBorder="1" applyFont="1">
      <alignment horizontal="center" shrinkToFit="0" vertical="bottom" wrapText="1"/>
    </xf>
    <xf borderId="20" fillId="0" fontId="4" numFmtId="0" xfId="0" applyAlignment="1" applyBorder="1" applyFont="1">
      <alignment horizontal="right" shrinkToFit="0" vertical="bottom" wrapText="0"/>
    </xf>
    <xf borderId="2" fillId="0" fontId="10" numFmtId="0" xfId="0" applyBorder="1" applyFont="1"/>
    <xf borderId="6" fillId="2" fontId="9" numFmtId="0" xfId="0" applyAlignment="1" applyBorder="1" applyFont="1">
      <alignment horizontal="left" shrinkToFit="0" vertical="bottom" wrapText="0"/>
    </xf>
    <xf borderId="21" fillId="4" fontId="3" numFmtId="164" xfId="0" applyAlignment="1" applyBorder="1" applyFont="1" applyNumberFormat="1">
      <alignment shrinkToFit="0" vertical="bottom" wrapText="0"/>
    </xf>
    <xf borderId="6" fillId="4" fontId="3" numFmtId="164" xfId="0" applyAlignment="1" applyBorder="1" applyFont="1" applyNumberFormat="1">
      <alignment shrinkToFit="0" vertical="bottom" wrapText="0"/>
    </xf>
    <xf borderId="22" fillId="4" fontId="3" numFmtId="164" xfId="0" applyAlignment="1" applyBorder="1" applyFont="1" applyNumberFormat="1">
      <alignment shrinkToFit="0" vertical="bottom" wrapText="0"/>
    </xf>
    <xf borderId="7" fillId="4" fontId="3" numFmtId="164" xfId="0" applyAlignment="1" applyBorder="1" applyFont="1" applyNumberFormat="1">
      <alignment shrinkToFit="0" vertical="bottom" wrapText="0"/>
    </xf>
    <xf borderId="23" fillId="5" fontId="3" numFmtId="0" xfId="0" applyAlignment="1" applyBorder="1" applyFill="1" applyFont="1">
      <alignment horizontal="center" shrinkToFit="0" vertical="bottom" wrapText="0"/>
    </xf>
    <xf borderId="0" fillId="0" fontId="3" numFmtId="165" xfId="0" applyAlignment="1" applyFont="1" applyNumberFormat="1">
      <alignment horizontal="right" shrinkToFit="0" vertical="bottom" wrapText="0"/>
    </xf>
    <xf borderId="24" fillId="4" fontId="3" numFmtId="164" xfId="0" applyAlignment="1" applyBorder="1" applyFont="1" applyNumberFormat="1">
      <alignment shrinkToFit="0" vertical="bottom" wrapText="0"/>
    </xf>
    <xf borderId="25" fillId="4" fontId="3" numFmtId="164" xfId="0" applyAlignment="1" applyBorder="1" applyFont="1" applyNumberFormat="1">
      <alignment shrinkToFit="0" vertical="bottom" wrapText="0"/>
    </xf>
    <xf borderId="26" fillId="4" fontId="3" numFmtId="164" xfId="0" applyAlignment="1" applyBorder="1" applyFont="1" applyNumberFormat="1">
      <alignment shrinkToFit="0" vertical="bottom" wrapText="0"/>
    </xf>
    <xf borderId="27" fillId="4" fontId="3" numFmtId="0" xfId="0" applyAlignment="1" applyBorder="1" applyFont="1">
      <alignment horizontal="center" shrinkToFit="0" vertical="bottom" wrapText="0"/>
    </xf>
    <xf borderId="28" fillId="0" fontId="3" numFmtId="165" xfId="0" applyAlignment="1" applyBorder="1" applyFont="1" applyNumberFormat="1">
      <alignment horizontal="right" shrinkToFit="0" vertical="bottom" wrapText="0"/>
    </xf>
    <xf borderId="29" fillId="4" fontId="3" numFmtId="164" xfId="0" applyAlignment="1" applyBorder="1" applyFont="1" applyNumberFormat="1">
      <alignment shrinkToFit="0" vertical="bottom" wrapText="0"/>
    </xf>
    <xf borderId="30" fillId="4" fontId="3" numFmtId="164" xfId="0" applyAlignment="1" applyBorder="1" applyFont="1" applyNumberFormat="1">
      <alignment shrinkToFit="0" vertical="bottom" wrapText="0"/>
    </xf>
    <xf borderId="6" fillId="2" fontId="9" numFmtId="164" xfId="0" applyAlignment="1" applyBorder="1" applyFont="1" applyNumberFormat="1">
      <alignment shrinkToFit="0" vertical="bottom" wrapText="0"/>
    </xf>
    <xf borderId="7" fillId="2" fontId="3" numFmtId="164" xfId="0" applyAlignment="1" applyBorder="1" applyFont="1" applyNumberFormat="1">
      <alignment shrinkToFit="0" vertical="bottom" wrapText="0"/>
    </xf>
    <xf borderId="23" fillId="2" fontId="3" numFmtId="0" xfId="0" applyAlignment="1" applyBorder="1" applyFont="1">
      <alignment horizontal="center" shrinkToFit="0" vertical="bottom" wrapText="0"/>
    </xf>
    <xf borderId="7" fillId="2" fontId="3" numFmtId="165" xfId="0" applyAlignment="1" applyBorder="1" applyFont="1" applyNumberFormat="1">
      <alignment horizontal="right" shrinkToFit="0" vertical="bottom" wrapText="0"/>
    </xf>
    <xf borderId="24" fillId="2" fontId="3" numFmtId="164" xfId="0" applyAlignment="1" applyBorder="1" applyFont="1" applyNumberFormat="1">
      <alignment shrinkToFit="0" vertical="bottom" wrapText="0"/>
    </xf>
    <xf borderId="25" fillId="2" fontId="3" numFmtId="164" xfId="0" applyAlignment="1" applyBorder="1" applyFont="1" applyNumberFormat="1">
      <alignment shrinkToFit="0" vertical="bottom" wrapText="0"/>
    </xf>
    <xf borderId="8" fillId="2" fontId="3" numFmtId="164" xfId="0" applyAlignment="1" applyBorder="1" applyFont="1" applyNumberFormat="1">
      <alignment shrinkToFit="0" vertical="bottom" wrapText="0"/>
    </xf>
    <xf borderId="31" fillId="4" fontId="3" numFmtId="164" xfId="0" applyAlignment="1" applyBorder="1" applyFont="1" applyNumberFormat="1">
      <alignment shrinkToFit="0" vertical="bottom" wrapText="0"/>
    </xf>
    <xf borderId="32" fillId="0" fontId="4" numFmtId="0" xfId="0" applyAlignment="1" applyBorder="1" applyFont="1">
      <alignment shrinkToFit="0" vertical="bottom" wrapText="0"/>
    </xf>
    <xf borderId="33" fillId="4" fontId="12" numFmtId="164" xfId="0" applyAlignment="1" applyBorder="1" applyFont="1" applyNumberForma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34" fillId="4" fontId="3" numFmtId="16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showGridLines="0" workbookViewId="0"/>
  </sheetViews>
  <sheetFormatPr customHeight="1" defaultColWidth="14.43" defaultRowHeight="15.0"/>
  <cols>
    <col customWidth="1" min="1" max="3" width="8.0"/>
    <col customWidth="1" min="4" max="4" width="12.86"/>
    <col customWidth="1" min="5" max="5" width="10.86"/>
    <col customWidth="1" min="6" max="7" width="12.71"/>
    <col customWidth="1" min="8" max="8" width="15.29"/>
    <col customWidth="1" min="9" max="26" width="8.0"/>
  </cols>
  <sheetData>
    <row r="1" ht="13.5" customHeight="1">
      <c r="A1" s="1" t="s">
        <v>0</v>
      </c>
      <c r="B1" s="2"/>
      <c r="C1" s="3"/>
      <c r="D1" s="3"/>
      <c r="E1" s="3"/>
      <c r="F1" s="3"/>
      <c r="G1" s="3"/>
      <c r="H1" s="3"/>
    </row>
    <row r="2" ht="13.5" customHeight="1">
      <c r="A2" s="1" t="s">
        <v>1</v>
      </c>
      <c r="B2" s="2"/>
      <c r="C2" s="3"/>
      <c r="D2" s="3"/>
      <c r="E2" s="3"/>
      <c r="F2" s="3"/>
      <c r="G2" s="3"/>
      <c r="H2" s="3"/>
    </row>
    <row r="3" ht="13.5" customHeight="1">
      <c r="A3" s="4" t="s">
        <v>2</v>
      </c>
      <c r="B3" s="2"/>
      <c r="C3" s="3"/>
      <c r="D3" s="3"/>
      <c r="E3" s="3"/>
      <c r="F3" s="3"/>
      <c r="G3" s="3"/>
      <c r="H3" s="3"/>
    </row>
    <row r="4" ht="28.5" customHeight="1">
      <c r="A4" s="3"/>
      <c r="B4" s="3"/>
      <c r="C4" s="3"/>
      <c r="D4" s="3"/>
      <c r="E4" s="3"/>
      <c r="F4" s="3"/>
      <c r="G4" s="3"/>
      <c r="H4" s="3"/>
    </row>
    <row r="5" ht="14.25" customHeight="1">
      <c r="A5" s="3"/>
      <c r="B5" s="3"/>
      <c r="C5" s="5"/>
      <c r="D5" s="6" t="s">
        <v>3</v>
      </c>
      <c r="E5" s="7">
        <v>250000.0</v>
      </c>
      <c r="F5" s="3"/>
      <c r="G5" s="3"/>
      <c r="H5" s="3"/>
    </row>
    <row r="6" ht="13.5" customHeight="1">
      <c r="A6" s="3"/>
      <c r="B6" s="3"/>
      <c r="C6" s="3"/>
      <c r="D6" s="3"/>
      <c r="E6" s="8"/>
      <c r="F6" s="3"/>
      <c r="G6" s="3"/>
      <c r="H6" s="3"/>
    </row>
    <row r="7" ht="15.75" customHeight="1">
      <c r="A7" s="9" t="s">
        <v>4</v>
      </c>
      <c r="B7" s="10"/>
      <c r="C7" s="10"/>
      <c r="D7" s="10"/>
      <c r="E7" s="10"/>
      <c r="F7" s="10"/>
      <c r="G7" s="10"/>
      <c r="H7" s="11" t="str">
        <f>A1&amp;" CONFIDENTIAL"</f>
        <v>[Company Name] CONFIDENTIAL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28.5" customHeight="1">
      <c r="A8" s="12" t="s">
        <v>5</v>
      </c>
      <c r="B8" s="13"/>
      <c r="C8" s="13"/>
      <c r="D8" s="13"/>
      <c r="E8" s="13"/>
      <c r="F8" s="14" t="s">
        <v>6</v>
      </c>
      <c r="G8" s="14" t="s">
        <v>7</v>
      </c>
      <c r="H8" s="15" t="s">
        <v>8</v>
      </c>
    </row>
    <row r="9" ht="12.75" customHeight="1">
      <c r="A9" s="16" t="s">
        <v>9</v>
      </c>
      <c r="B9" s="17"/>
      <c r="C9" s="17"/>
      <c r="D9" s="17"/>
      <c r="E9" s="17"/>
      <c r="F9" s="18"/>
      <c r="G9" s="18"/>
      <c r="H9" s="19"/>
    </row>
    <row r="10" ht="12.75" customHeight="1">
      <c r="A10" s="20" t="s">
        <v>10</v>
      </c>
      <c r="B10" s="3"/>
      <c r="C10" s="3"/>
      <c r="D10" s="3"/>
      <c r="E10" s="3"/>
      <c r="F10" s="8">
        <v>500.0</v>
      </c>
      <c r="G10" s="8">
        <v>500.0</v>
      </c>
      <c r="H10" s="21">
        <f t="shared" ref="H10:H12" si="1">G10</f>
        <v>500</v>
      </c>
    </row>
    <row r="11" ht="12.75" customHeight="1">
      <c r="A11" s="20" t="s">
        <v>11</v>
      </c>
      <c r="B11" s="3"/>
      <c r="C11" s="3"/>
      <c r="D11" s="3"/>
      <c r="E11" s="3"/>
      <c r="F11" s="8">
        <v>20000.0</v>
      </c>
      <c r="G11" s="8">
        <v>18000.0</v>
      </c>
      <c r="H11" s="21">
        <f t="shared" si="1"/>
        <v>18000</v>
      </c>
    </row>
    <row r="12" ht="12.75" customHeight="1">
      <c r="A12" s="20" t="s">
        <v>12</v>
      </c>
      <c r="B12" s="3"/>
      <c r="C12" s="3"/>
      <c r="D12" s="3"/>
      <c r="E12" s="3"/>
      <c r="F12" s="8">
        <v>24000.0</v>
      </c>
      <c r="G12" s="8">
        <v>26000.0</v>
      </c>
      <c r="H12" s="21">
        <f t="shared" si="1"/>
        <v>26000</v>
      </c>
    </row>
    <row r="13" ht="12.75" customHeight="1">
      <c r="A13" s="22" t="s">
        <v>13</v>
      </c>
      <c r="F13" s="23">
        <f t="shared" ref="F13:H13" si="2">SUM(F10:F12)</f>
        <v>44500</v>
      </c>
      <c r="G13" s="23">
        <f t="shared" si="2"/>
        <v>44500</v>
      </c>
      <c r="H13" s="24">
        <f t="shared" si="2"/>
        <v>44500</v>
      </c>
    </row>
    <row r="14" ht="12.75" customHeight="1">
      <c r="A14" s="16" t="s">
        <v>14</v>
      </c>
      <c r="B14" s="17"/>
      <c r="C14" s="17"/>
      <c r="D14" s="17"/>
      <c r="E14" s="17"/>
      <c r="F14" s="18"/>
      <c r="G14" s="18"/>
      <c r="H14" s="19"/>
    </row>
    <row r="15" ht="12.75" customHeight="1">
      <c r="A15" s="20" t="s">
        <v>15</v>
      </c>
      <c r="B15" s="3"/>
      <c r="C15" s="3"/>
      <c r="D15" s="3"/>
      <c r="E15" s="3"/>
      <c r="F15" s="8">
        <v>20000.0</v>
      </c>
      <c r="G15" s="8">
        <v>40000.0</v>
      </c>
      <c r="H15" s="21">
        <f t="shared" ref="H15:H21" si="3">IF($E$5&gt;$G$35,G15,G15-($G$35-$E$5)*(G15/($G$22+$G$26)))</f>
        <v>40000</v>
      </c>
    </row>
    <row r="16" ht="12.75" customHeight="1">
      <c r="A16" s="20" t="s">
        <v>20</v>
      </c>
      <c r="B16" s="3"/>
      <c r="C16" s="3"/>
      <c r="D16" s="3"/>
      <c r="E16" s="3"/>
      <c r="F16" s="8">
        <v>150000.0</v>
      </c>
      <c r="G16" s="8">
        <v>175000.0</v>
      </c>
      <c r="H16" s="21">
        <f t="shared" si="3"/>
        <v>175000</v>
      </c>
    </row>
    <row r="17" ht="12.75" customHeight="1">
      <c r="A17" s="20" t="s">
        <v>22</v>
      </c>
      <c r="B17" s="3"/>
      <c r="C17" s="3"/>
      <c r="D17" s="3"/>
      <c r="E17" s="3"/>
      <c r="F17" s="8">
        <v>50000.0</v>
      </c>
      <c r="G17" s="8">
        <v>30000.0</v>
      </c>
      <c r="H17" s="21">
        <f t="shared" si="3"/>
        <v>30000</v>
      </c>
    </row>
    <row r="18" ht="12.75" customHeight="1">
      <c r="A18" s="20" t="s">
        <v>23</v>
      </c>
      <c r="B18" s="3"/>
      <c r="C18" s="3"/>
      <c r="D18" s="3"/>
      <c r="E18" s="3"/>
      <c r="F18" s="8">
        <v>3000.0</v>
      </c>
      <c r="G18" s="8">
        <v>2500.0</v>
      </c>
      <c r="H18" s="21">
        <f t="shared" si="3"/>
        <v>2500</v>
      </c>
    </row>
    <row r="19" ht="12.75" customHeight="1">
      <c r="A19" s="20" t="s">
        <v>24</v>
      </c>
      <c r="B19" s="3"/>
      <c r="C19" s="3"/>
      <c r="D19" s="3"/>
      <c r="E19" s="3"/>
      <c r="F19" s="8">
        <v>5000.0</v>
      </c>
      <c r="G19" s="8">
        <v>3000.0</v>
      </c>
      <c r="H19" s="21">
        <f t="shared" si="3"/>
        <v>3000</v>
      </c>
    </row>
    <row r="20" ht="12.75" customHeight="1">
      <c r="A20" s="20" t="s">
        <v>25</v>
      </c>
      <c r="B20" s="3"/>
      <c r="C20" s="3"/>
      <c r="D20" s="3"/>
      <c r="E20" s="3"/>
      <c r="F20" s="8">
        <v>25000.0</v>
      </c>
      <c r="G20" s="8">
        <v>10000.0</v>
      </c>
      <c r="H20" s="21">
        <f t="shared" si="3"/>
        <v>10000</v>
      </c>
    </row>
    <row r="21" ht="12.75" customHeight="1">
      <c r="A21" s="20" t="s">
        <v>26</v>
      </c>
      <c r="B21" s="3"/>
      <c r="C21" s="3"/>
      <c r="D21" s="3"/>
      <c r="E21" s="3"/>
      <c r="F21" s="8">
        <v>25000.0</v>
      </c>
      <c r="G21" s="8">
        <v>10000.0</v>
      </c>
      <c r="H21" s="21">
        <f t="shared" si="3"/>
        <v>10000</v>
      </c>
    </row>
    <row r="22" ht="12.75" customHeight="1">
      <c r="A22" s="22" t="s">
        <v>27</v>
      </c>
      <c r="F22" s="23">
        <f t="shared" ref="F22:H22" si="4">SUM(F15:F21)</f>
        <v>278000</v>
      </c>
      <c r="G22" s="23">
        <f t="shared" si="4"/>
        <v>270500</v>
      </c>
      <c r="H22" s="24">
        <f t="shared" si="4"/>
        <v>270500</v>
      </c>
    </row>
    <row r="23" ht="12.75" customHeight="1">
      <c r="A23" s="16" t="s">
        <v>28</v>
      </c>
      <c r="B23" s="33"/>
      <c r="C23" s="33"/>
      <c r="D23" s="33"/>
      <c r="E23" s="33"/>
      <c r="F23" s="33"/>
      <c r="G23" s="33"/>
      <c r="H23" s="34"/>
    </row>
    <row r="24" ht="12.75" customHeight="1">
      <c r="A24" s="20" t="s">
        <v>29</v>
      </c>
      <c r="B24" s="3"/>
      <c r="C24" s="3"/>
      <c r="D24" s="3"/>
      <c r="E24" s="3"/>
      <c r="F24" s="8"/>
      <c r="G24" s="8"/>
      <c r="H24" s="21">
        <f>IF($E$5&gt;$G$35,$E$5-$G$35,0)</f>
        <v>55000</v>
      </c>
    </row>
    <row r="25" ht="12.75" customHeight="1">
      <c r="A25" s="20" t="s">
        <v>30</v>
      </c>
      <c r="B25" s="3"/>
      <c r="C25" s="3"/>
      <c r="D25" s="3"/>
      <c r="E25" s="3"/>
      <c r="F25" s="8">
        <v>25000.0</v>
      </c>
      <c r="G25" s="8">
        <v>10000.0</v>
      </c>
      <c r="H25" s="21">
        <f>IF($E$5&gt;$G$35,G25,G25-($G$35-$E$5)*(G25/($G$22+$G$26)))</f>
        <v>10000</v>
      </c>
    </row>
    <row r="26" ht="12.75" customHeight="1">
      <c r="A26" s="22" t="s">
        <v>27</v>
      </c>
      <c r="F26" s="23">
        <f t="shared" ref="F26:G26" si="5">SUM(F25)</f>
        <v>25000</v>
      </c>
      <c r="G26" s="23">
        <f t="shared" si="5"/>
        <v>10000</v>
      </c>
      <c r="H26" s="24">
        <f>SUM(H24:H25)</f>
        <v>65000</v>
      </c>
    </row>
    <row r="27" ht="13.5" customHeight="1">
      <c r="A27" s="35"/>
      <c r="B27" s="3"/>
      <c r="C27" s="3"/>
      <c r="D27" s="3"/>
      <c r="E27" s="3"/>
      <c r="F27" s="8"/>
      <c r="G27" s="3"/>
      <c r="H27" s="36"/>
    </row>
    <row r="28" ht="13.5" customHeight="1">
      <c r="A28" s="22" t="s">
        <v>31</v>
      </c>
      <c r="F28" s="37">
        <f t="shared" ref="F28:H28" si="6">F13+F22+F26</f>
        <v>347500</v>
      </c>
      <c r="G28" s="37">
        <f t="shared" si="6"/>
        <v>325000</v>
      </c>
      <c r="H28" s="38">
        <f t="shared" si="6"/>
        <v>380000</v>
      </c>
    </row>
    <row r="29" ht="15.75" customHeight="1">
      <c r="A29" s="39" t="s">
        <v>32</v>
      </c>
      <c r="B29" s="40"/>
      <c r="C29" s="40"/>
      <c r="D29" s="40"/>
      <c r="E29" s="40"/>
      <c r="F29" s="41"/>
      <c r="G29" s="41"/>
      <c r="H29" s="42"/>
    </row>
    <row r="30" ht="12.75" customHeight="1">
      <c r="A30" s="20" t="s">
        <v>33</v>
      </c>
      <c r="B30" s="3"/>
      <c r="C30" s="3"/>
      <c r="D30" s="3"/>
      <c r="E30" s="3"/>
      <c r="F30" s="8">
        <v>30000.0</v>
      </c>
      <c r="G30" s="8">
        <v>30000.0</v>
      </c>
      <c r="H30" s="21">
        <f t="shared" ref="H30:H32" si="7">G30</f>
        <v>30000</v>
      </c>
    </row>
    <row r="31" ht="12.75" customHeight="1">
      <c r="A31" s="20" t="s">
        <v>35</v>
      </c>
      <c r="B31" s="3"/>
      <c r="C31" s="3"/>
      <c r="D31" s="3"/>
      <c r="E31" s="3"/>
      <c r="F31" s="8">
        <v>20000.0</v>
      </c>
      <c r="G31" s="8">
        <v>20000.0</v>
      </c>
      <c r="H31" s="21">
        <f t="shared" si="7"/>
        <v>20000</v>
      </c>
    </row>
    <row r="32" ht="12.75" customHeight="1">
      <c r="A32" s="20" t="s">
        <v>36</v>
      </c>
      <c r="B32" s="3"/>
      <c r="C32" s="3"/>
      <c r="D32" s="3"/>
      <c r="E32" s="3"/>
      <c r="F32" s="8">
        <v>80000.0</v>
      </c>
      <c r="G32" s="8">
        <v>80000.0</v>
      </c>
      <c r="H32" s="21">
        <f t="shared" si="7"/>
        <v>80000</v>
      </c>
    </row>
    <row r="33" ht="12.75" customHeight="1">
      <c r="A33" s="22" t="s">
        <v>38</v>
      </c>
      <c r="F33" s="23">
        <f t="shared" ref="F33:H33" si="8">SUM(F30:F32)</f>
        <v>130000</v>
      </c>
      <c r="G33" s="23">
        <f t="shared" si="8"/>
        <v>130000</v>
      </c>
      <c r="H33" s="24">
        <f t="shared" si="8"/>
        <v>130000</v>
      </c>
    </row>
    <row r="34" ht="13.5" customHeight="1">
      <c r="A34" s="35"/>
      <c r="B34" s="3"/>
      <c r="C34" s="3"/>
      <c r="D34" s="3"/>
      <c r="E34" s="3"/>
      <c r="F34" s="8"/>
      <c r="G34" s="8"/>
      <c r="H34" s="36"/>
    </row>
    <row r="35" ht="14.25" customHeight="1">
      <c r="A35" s="48" t="s">
        <v>40</v>
      </c>
      <c r="B35" s="49"/>
      <c r="C35" s="49"/>
      <c r="D35" s="49"/>
      <c r="E35" s="49"/>
      <c r="F35" s="51">
        <f>F28-F33</f>
        <v>217500</v>
      </c>
      <c r="G35" s="51">
        <f t="shared" ref="G35:H35" si="9">G28-G30-G31-G32</f>
        <v>195000</v>
      </c>
      <c r="H35" s="53">
        <f t="shared" si="9"/>
        <v>250000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35:E35"/>
    <mergeCell ref="A13:E13"/>
    <mergeCell ref="A22:E22"/>
    <mergeCell ref="A26:E26"/>
    <mergeCell ref="A33:E33"/>
    <mergeCell ref="A28:E2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5.0" ySplit="9.0" topLeftCell="F10" activePane="bottomRight" state="frozen"/>
      <selection activeCell="F1" sqref="F1" pane="topRight"/>
      <selection activeCell="A10" sqref="A10" pane="bottomLeft"/>
      <selection activeCell="F10" sqref="F10" pane="bottomRight"/>
    </sheetView>
  </sheetViews>
  <sheetFormatPr customHeight="1" defaultColWidth="14.43" defaultRowHeight="15.0"/>
  <cols>
    <col customWidth="1" min="1" max="1" width="29.86"/>
    <col customWidth="1" min="2" max="4" width="9.43"/>
    <col customWidth="1" hidden="1" min="5" max="5" width="12.57"/>
    <col customWidth="1" min="6" max="57" width="11.71"/>
  </cols>
  <sheetData>
    <row r="1" ht="13.5" customHeight="1">
      <c r="A1" s="1" t="str">
        <f>'Allocation of Purchase Price'!A1</f>
        <v>[Company Name]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ht="13.5" customHeight="1">
      <c r="A2" s="1" t="s">
        <v>16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ht="13.5" customHeight="1">
      <c r="A3" s="25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28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ht="14.25" customHeight="1">
      <c r="B5" s="26"/>
      <c r="C5" s="6" t="s">
        <v>17</v>
      </c>
      <c r="D5" s="27">
        <v>6.0</v>
      </c>
      <c r="E5" s="26"/>
      <c r="F5" s="26"/>
      <c r="G5" s="26"/>
      <c r="H5" s="26"/>
      <c r="I5" s="2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ht="15.75" customHeight="1">
      <c r="A7" s="9" t="s">
        <v>4</v>
      </c>
      <c r="C7" s="3"/>
      <c r="D7" s="3"/>
      <c r="E7" s="3"/>
      <c r="F7" s="3"/>
      <c r="G7" s="3"/>
      <c r="H7" s="11" t="str">
        <f>A1&amp;" CONFIDENTIAL"</f>
        <v>[Company Name] CONFIDENTIAL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ht="12.0" customHeight="1">
      <c r="A8" s="28"/>
      <c r="B8" s="29"/>
      <c r="C8" s="30" t="s">
        <v>18</v>
      </c>
      <c r="D8" s="30" t="s">
        <v>19</v>
      </c>
      <c r="E8" s="30" t="s">
        <v>21</v>
      </c>
      <c r="F8" s="31">
        <v>1.0</v>
      </c>
      <c r="G8" s="32"/>
      <c r="H8" s="31">
        <f>F8+1</f>
        <v>2</v>
      </c>
      <c r="I8" s="32"/>
      <c r="J8" s="31">
        <f>H8+1</f>
        <v>3</v>
      </c>
      <c r="K8" s="32"/>
      <c r="L8" s="31">
        <f>J8+1</f>
        <v>4</v>
      </c>
      <c r="M8" s="32"/>
      <c r="N8" s="31">
        <f>L8+1</f>
        <v>5</v>
      </c>
      <c r="O8" s="32"/>
      <c r="P8" s="31">
        <f>N8+1</f>
        <v>6</v>
      </c>
      <c r="Q8" s="32"/>
      <c r="R8" s="31">
        <f>P8+1</f>
        <v>7</v>
      </c>
      <c r="S8" s="32"/>
      <c r="T8" s="31">
        <f>R8+1</f>
        <v>8</v>
      </c>
      <c r="U8" s="32"/>
      <c r="V8" s="31">
        <f>T8+1</f>
        <v>9</v>
      </c>
      <c r="W8" s="32"/>
      <c r="X8" s="31">
        <f>V8+1</f>
        <v>10</v>
      </c>
      <c r="Y8" s="32"/>
      <c r="Z8" s="31">
        <f>X8+1</f>
        <v>11</v>
      </c>
      <c r="AA8" s="32"/>
      <c r="AB8" s="31">
        <f>Z8+1</f>
        <v>12</v>
      </c>
      <c r="AC8" s="32"/>
      <c r="AD8" s="31">
        <f>AB8+1</f>
        <v>13</v>
      </c>
      <c r="AE8" s="32"/>
      <c r="AF8" s="31">
        <f>AD8+1</f>
        <v>14</v>
      </c>
      <c r="AG8" s="32"/>
      <c r="AH8" s="31">
        <f>AF8+1</f>
        <v>15</v>
      </c>
      <c r="AI8" s="32"/>
      <c r="AJ8" s="31">
        <f>AH8+1</f>
        <v>16</v>
      </c>
      <c r="AK8" s="32"/>
      <c r="AL8" s="31">
        <f>AJ8+1</f>
        <v>17</v>
      </c>
      <c r="AM8" s="32"/>
      <c r="AN8" s="31">
        <f>AL8+1</f>
        <v>18</v>
      </c>
      <c r="AO8" s="32"/>
      <c r="AP8" s="31">
        <f>AN8+1</f>
        <v>19</v>
      </c>
      <c r="AQ8" s="32"/>
      <c r="AR8" s="31">
        <f>AP8+1</f>
        <v>20</v>
      </c>
      <c r="AS8" s="32"/>
      <c r="AT8" s="31">
        <f>AR8+1</f>
        <v>21</v>
      </c>
      <c r="AU8" s="32"/>
      <c r="AV8" s="31">
        <f>AT8+1</f>
        <v>22</v>
      </c>
      <c r="AW8" s="32"/>
      <c r="AX8" s="31">
        <f>AV8+1</f>
        <v>23</v>
      </c>
      <c r="AY8" s="32"/>
      <c r="AZ8" s="31">
        <f>AX8+1</f>
        <v>24</v>
      </c>
      <c r="BA8" s="32"/>
      <c r="BB8" s="31">
        <f>AZ8+1</f>
        <v>25</v>
      </c>
      <c r="BC8" s="32"/>
      <c r="BD8" s="31">
        <f>BB8+1</f>
        <v>26</v>
      </c>
      <c r="BE8" s="43"/>
    </row>
    <row r="9" ht="39.75" customHeight="1">
      <c r="A9" s="44" t="s">
        <v>34</v>
      </c>
      <c r="B9" s="45" t="s">
        <v>37</v>
      </c>
      <c r="C9" s="46"/>
      <c r="D9" s="46"/>
      <c r="E9" s="46"/>
      <c r="F9" s="47" t="s">
        <v>39</v>
      </c>
      <c r="G9" s="47" t="s">
        <v>41</v>
      </c>
      <c r="H9" s="47" t="s">
        <v>39</v>
      </c>
      <c r="I9" s="47" t="s">
        <v>41</v>
      </c>
      <c r="J9" s="47" t="s">
        <v>39</v>
      </c>
      <c r="K9" s="47" t="s">
        <v>41</v>
      </c>
      <c r="L9" s="47" t="s">
        <v>39</v>
      </c>
      <c r="M9" s="47" t="s">
        <v>41</v>
      </c>
      <c r="N9" s="47" t="s">
        <v>39</v>
      </c>
      <c r="O9" s="47" t="s">
        <v>41</v>
      </c>
      <c r="P9" s="47" t="s">
        <v>39</v>
      </c>
      <c r="Q9" s="47" t="s">
        <v>41</v>
      </c>
      <c r="R9" s="47" t="s">
        <v>39</v>
      </c>
      <c r="S9" s="47" t="s">
        <v>41</v>
      </c>
      <c r="T9" s="47" t="s">
        <v>39</v>
      </c>
      <c r="U9" s="47" t="s">
        <v>41</v>
      </c>
      <c r="V9" s="47" t="s">
        <v>39</v>
      </c>
      <c r="W9" s="47" t="s">
        <v>41</v>
      </c>
      <c r="X9" s="47" t="s">
        <v>39</v>
      </c>
      <c r="Y9" s="47" t="s">
        <v>41</v>
      </c>
      <c r="Z9" s="47" t="s">
        <v>39</v>
      </c>
      <c r="AA9" s="47" t="s">
        <v>41</v>
      </c>
      <c r="AB9" s="47" t="s">
        <v>39</v>
      </c>
      <c r="AC9" s="47" t="s">
        <v>41</v>
      </c>
      <c r="AD9" s="47" t="s">
        <v>39</v>
      </c>
      <c r="AE9" s="47" t="s">
        <v>41</v>
      </c>
      <c r="AF9" s="47" t="s">
        <v>39</v>
      </c>
      <c r="AG9" s="47" t="s">
        <v>41</v>
      </c>
      <c r="AH9" s="47" t="s">
        <v>39</v>
      </c>
      <c r="AI9" s="47" t="s">
        <v>41</v>
      </c>
      <c r="AJ9" s="47" t="s">
        <v>39</v>
      </c>
      <c r="AK9" s="47" t="s">
        <v>41</v>
      </c>
      <c r="AL9" s="47" t="s">
        <v>39</v>
      </c>
      <c r="AM9" s="47" t="s">
        <v>41</v>
      </c>
      <c r="AN9" s="47" t="s">
        <v>39</v>
      </c>
      <c r="AO9" s="47" t="s">
        <v>41</v>
      </c>
      <c r="AP9" s="47" t="s">
        <v>39</v>
      </c>
      <c r="AQ9" s="47" t="s">
        <v>41</v>
      </c>
      <c r="AR9" s="47" t="s">
        <v>39</v>
      </c>
      <c r="AS9" s="47" t="s">
        <v>41</v>
      </c>
      <c r="AT9" s="47" t="s">
        <v>39</v>
      </c>
      <c r="AU9" s="47" t="s">
        <v>41</v>
      </c>
      <c r="AV9" s="47" t="s">
        <v>39</v>
      </c>
      <c r="AW9" s="47" t="s">
        <v>41</v>
      </c>
      <c r="AX9" s="47" t="s">
        <v>39</v>
      </c>
      <c r="AY9" s="47" t="s">
        <v>41</v>
      </c>
      <c r="AZ9" s="47" t="s">
        <v>39</v>
      </c>
      <c r="BA9" s="47" t="s">
        <v>41</v>
      </c>
      <c r="BB9" s="47" t="s">
        <v>39</v>
      </c>
      <c r="BC9" s="47" t="s">
        <v>41</v>
      </c>
      <c r="BD9" s="47" t="s">
        <v>39</v>
      </c>
      <c r="BE9" s="47" t="s">
        <v>41</v>
      </c>
    </row>
    <row r="10" ht="12.75" customHeight="1">
      <c r="A10" s="50" t="s">
        <v>42</v>
      </c>
      <c r="B10" s="4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ht="15.0" customHeight="1">
      <c r="A11" s="52" t="str">
        <f>'Allocation of Purchase Price'!A16</f>
        <v>   Building</v>
      </c>
      <c r="B11" s="54">
        <f>'Allocation of Purchase Price'!H16</f>
        <v>175000</v>
      </c>
      <c r="C11" s="8">
        <v>20000.0</v>
      </c>
      <c r="D11" s="55">
        <v>25.0</v>
      </c>
      <c r="E11" s="56">
        <f t="shared" ref="E11:E16" si="1">(B11-C11)/D11</f>
        <v>6200</v>
      </c>
      <c r="F11" s="57">
        <f t="shared" ref="F11:F16" si="2">E11*($D$5/12)</f>
        <v>3100</v>
      </c>
      <c r="G11" s="58">
        <f t="shared" ref="G11:G17" si="3">F11</f>
        <v>3100</v>
      </c>
      <c r="H11" s="54">
        <f t="shared" ref="H11:H16" si="4">$E11</f>
        <v>6200</v>
      </c>
      <c r="I11" s="54">
        <f t="shared" ref="I11:I16" si="5">G11+H11</f>
        <v>9300</v>
      </c>
      <c r="J11" s="57">
        <f t="shared" ref="J11:J16" si="6">$E11</f>
        <v>6200</v>
      </c>
      <c r="K11" s="54">
        <f t="shared" ref="K11:K16" si="7">I11+J11</f>
        <v>15500</v>
      </c>
      <c r="L11" s="57">
        <f t="shared" ref="L11:L16" si="8">$E11</f>
        <v>6200</v>
      </c>
      <c r="M11" s="54">
        <f t="shared" ref="M11:M16" si="9">K11+L11</f>
        <v>21700</v>
      </c>
      <c r="N11" s="57">
        <f t="shared" ref="N11:N16" si="10">$E11</f>
        <v>6200</v>
      </c>
      <c r="O11" s="54">
        <f t="shared" ref="O11:O16" si="11">M11+N11</f>
        <v>27900</v>
      </c>
      <c r="P11" s="57">
        <f t="shared" ref="P11:P12" si="12">$E11</f>
        <v>6200</v>
      </c>
      <c r="Q11" s="54">
        <f t="shared" ref="Q11:Q16" si="13">O11+P11</f>
        <v>34100</v>
      </c>
      <c r="R11" s="57">
        <f t="shared" ref="R11:R12" si="14">$E11</f>
        <v>6200</v>
      </c>
      <c r="S11" s="54">
        <f t="shared" ref="S11:S12" si="15">Q11+R11</f>
        <v>40300</v>
      </c>
      <c r="T11" s="57">
        <f t="shared" ref="T11:T12" si="16">$E11</f>
        <v>6200</v>
      </c>
      <c r="U11" s="54">
        <f t="shared" ref="U11:U12" si="17">S11+T11</f>
        <v>46500</v>
      </c>
      <c r="V11" s="57">
        <f t="shared" ref="V11:V12" si="18">$E11</f>
        <v>6200</v>
      </c>
      <c r="W11" s="54">
        <f t="shared" ref="W11:W12" si="19">U11+V11</f>
        <v>52700</v>
      </c>
      <c r="X11" s="57">
        <f t="shared" ref="X11:X12" si="20">$E11</f>
        <v>6200</v>
      </c>
      <c r="Y11" s="54">
        <f t="shared" ref="Y11:Y12" si="21">W11+X11</f>
        <v>58900</v>
      </c>
      <c r="Z11" s="57">
        <f t="shared" ref="Z11:Z12" si="22">$E11</f>
        <v>6200</v>
      </c>
      <c r="AA11" s="54">
        <f t="shared" ref="AA11:AA12" si="23">Y11+Z11</f>
        <v>65100</v>
      </c>
      <c r="AB11" s="57">
        <f t="shared" ref="AB11:AB12" si="24">$E11</f>
        <v>6200</v>
      </c>
      <c r="AC11" s="54">
        <f t="shared" ref="AC11:AC12" si="25">AA11+AB11</f>
        <v>71300</v>
      </c>
      <c r="AD11" s="57">
        <f t="shared" ref="AD11:AD12" si="26">$E11</f>
        <v>6200</v>
      </c>
      <c r="AE11" s="54">
        <f t="shared" ref="AE11:AE12" si="27">AC11+AD11</f>
        <v>77500</v>
      </c>
      <c r="AF11" s="57">
        <f t="shared" ref="AF11:AF12" si="28">$E11</f>
        <v>6200</v>
      </c>
      <c r="AG11" s="54">
        <f t="shared" ref="AG11:AG12" si="29">AE11+AF11</f>
        <v>83700</v>
      </c>
      <c r="AH11" s="57">
        <f t="shared" ref="AH11:AH12" si="30">$E11</f>
        <v>6200</v>
      </c>
      <c r="AI11" s="54">
        <f t="shared" ref="AI11:AI12" si="31">AG11+AH11</f>
        <v>89900</v>
      </c>
      <c r="AJ11" s="57">
        <f t="shared" ref="AJ11:AJ12" si="32">$E11</f>
        <v>6200</v>
      </c>
      <c r="AK11" s="54">
        <f t="shared" ref="AK11:AK12" si="33">AI11+AJ11</f>
        <v>96100</v>
      </c>
      <c r="AL11" s="57">
        <f t="shared" ref="AL11:AL12" si="34">$E11</f>
        <v>6200</v>
      </c>
      <c r="AM11" s="54">
        <f t="shared" ref="AM11:AM12" si="35">AK11+AL11</f>
        <v>102300</v>
      </c>
      <c r="AN11" s="57">
        <f t="shared" ref="AN11:AN12" si="36">$E11</f>
        <v>6200</v>
      </c>
      <c r="AO11" s="54">
        <f t="shared" ref="AO11:AO12" si="37">AM11+AN11</f>
        <v>108500</v>
      </c>
      <c r="AP11" s="57">
        <f t="shared" ref="AP11:AP12" si="38">$E11</f>
        <v>6200</v>
      </c>
      <c r="AQ11" s="54">
        <f t="shared" ref="AQ11:AQ12" si="39">AO11+AP11</f>
        <v>114700</v>
      </c>
      <c r="AR11" s="57">
        <f t="shared" ref="AR11:AR12" si="40">$E11</f>
        <v>6200</v>
      </c>
      <c r="AS11" s="54">
        <f t="shared" ref="AS11:AS12" si="41">AQ11+AR11</f>
        <v>120900</v>
      </c>
      <c r="AT11" s="57">
        <f t="shared" ref="AT11:AT12" si="42">$E11</f>
        <v>6200</v>
      </c>
      <c r="AU11" s="54">
        <f t="shared" ref="AU11:AU12" si="43">AS11+AT11</f>
        <v>127100</v>
      </c>
      <c r="AV11" s="57">
        <f t="shared" ref="AV11:AV12" si="44">$E11</f>
        <v>6200</v>
      </c>
      <c r="AW11" s="54">
        <f t="shared" ref="AW11:AW12" si="45">AU11+AV11</f>
        <v>133300</v>
      </c>
      <c r="AX11" s="57">
        <f t="shared" ref="AX11:AX12" si="46">$E11</f>
        <v>6200</v>
      </c>
      <c r="AY11" s="54">
        <f t="shared" ref="AY11:AY12" si="47">AW11+AX11</f>
        <v>139500</v>
      </c>
      <c r="AZ11" s="57">
        <f t="shared" ref="AZ11:AZ12" si="48">$E11</f>
        <v>6200</v>
      </c>
      <c r="BA11" s="54">
        <f t="shared" ref="BA11:BA12" si="49">AY11+AZ11</f>
        <v>145700</v>
      </c>
      <c r="BB11" s="57">
        <f t="shared" ref="BB11:BB12" si="50">$E11</f>
        <v>6200</v>
      </c>
      <c r="BC11" s="54">
        <f t="shared" ref="BC11:BC12" si="51">BA11+BB11</f>
        <v>151900</v>
      </c>
      <c r="BD11" s="57">
        <f t="shared" ref="BD11:BD12" si="52">E11*((12-$D$5)/12)</f>
        <v>3100</v>
      </c>
      <c r="BE11" s="21">
        <f t="shared" ref="BE11:BE12" si="53">BC11+BD11</f>
        <v>155000</v>
      </c>
    </row>
    <row r="12" ht="15.0" customHeight="1">
      <c r="A12" s="52" t="str">
        <f>'Allocation of Purchase Price'!A17</f>
        <v>   Building improvements</v>
      </c>
      <c r="B12" s="54">
        <f>'Allocation of Purchase Price'!H17</f>
        <v>30000</v>
      </c>
      <c r="C12" s="8">
        <v>0.0</v>
      </c>
      <c r="D12" s="55">
        <v>25.0</v>
      </c>
      <c r="E12" s="56">
        <f t="shared" si="1"/>
        <v>1200</v>
      </c>
      <c r="F12" s="57">
        <f t="shared" si="2"/>
        <v>600</v>
      </c>
      <c r="G12" s="58">
        <f t="shared" si="3"/>
        <v>600</v>
      </c>
      <c r="H12" s="54">
        <f t="shared" si="4"/>
        <v>1200</v>
      </c>
      <c r="I12" s="54">
        <f t="shared" si="5"/>
        <v>1800</v>
      </c>
      <c r="J12" s="57">
        <f t="shared" si="6"/>
        <v>1200</v>
      </c>
      <c r="K12" s="54">
        <f t="shared" si="7"/>
        <v>3000</v>
      </c>
      <c r="L12" s="57">
        <f t="shared" si="8"/>
        <v>1200</v>
      </c>
      <c r="M12" s="54">
        <f t="shared" si="9"/>
        <v>4200</v>
      </c>
      <c r="N12" s="57">
        <f t="shared" si="10"/>
        <v>1200</v>
      </c>
      <c r="O12" s="54">
        <f t="shared" si="11"/>
        <v>5400</v>
      </c>
      <c r="P12" s="57">
        <f t="shared" si="12"/>
        <v>1200</v>
      </c>
      <c r="Q12" s="54">
        <f t="shared" si="13"/>
        <v>6600</v>
      </c>
      <c r="R12" s="57">
        <f t="shared" si="14"/>
        <v>1200</v>
      </c>
      <c r="S12" s="54">
        <f t="shared" si="15"/>
        <v>7800</v>
      </c>
      <c r="T12" s="57">
        <f t="shared" si="16"/>
        <v>1200</v>
      </c>
      <c r="U12" s="54">
        <f t="shared" si="17"/>
        <v>9000</v>
      </c>
      <c r="V12" s="57">
        <f t="shared" si="18"/>
        <v>1200</v>
      </c>
      <c r="W12" s="54">
        <f t="shared" si="19"/>
        <v>10200</v>
      </c>
      <c r="X12" s="57">
        <f t="shared" si="20"/>
        <v>1200</v>
      </c>
      <c r="Y12" s="54">
        <f t="shared" si="21"/>
        <v>11400</v>
      </c>
      <c r="Z12" s="57">
        <f t="shared" si="22"/>
        <v>1200</v>
      </c>
      <c r="AA12" s="54">
        <f t="shared" si="23"/>
        <v>12600</v>
      </c>
      <c r="AB12" s="57">
        <f t="shared" si="24"/>
        <v>1200</v>
      </c>
      <c r="AC12" s="54">
        <f t="shared" si="25"/>
        <v>13800</v>
      </c>
      <c r="AD12" s="57">
        <f t="shared" si="26"/>
        <v>1200</v>
      </c>
      <c r="AE12" s="54">
        <f t="shared" si="27"/>
        <v>15000</v>
      </c>
      <c r="AF12" s="57">
        <f t="shared" si="28"/>
        <v>1200</v>
      </c>
      <c r="AG12" s="54">
        <f t="shared" si="29"/>
        <v>16200</v>
      </c>
      <c r="AH12" s="57">
        <f t="shared" si="30"/>
        <v>1200</v>
      </c>
      <c r="AI12" s="54">
        <f t="shared" si="31"/>
        <v>17400</v>
      </c>
      <c r="AJ12" s="57">
        <f t="shared" si="32"/>
        <v>1200</v>
      </c>
      <c r="AK12" s="54">
        <f t="shared" si="33"/>
        <v>18600</v>
      </c>
      <c r="AL12" s="57">
        <f t="shared" si="34"/>
        <v>1200</v>
      </c>
      <c r="AM12" s="54">
        <f t="shared" si="35"/>
        <v>19800</v>
      </c>
      <c r="AN12" s="57">
        <f t="shared" si="36"/>
        <v>1200</v>
      </c>
      <c r="AO12" s="54">
        <f t="shared" si="37"/>
        <v>21000</v>
      </c>
      <c r="AP12" s="57">
        <f t="shared" si="38"/>
        <v>1200</v>
      </c>
      <c r="AQ12" s="54">
        <f t="shared" si="39"/>
        <v>22200</v>
      </c>
      <c r="AR12" s="57">
        <f t="shared" si="40"/>
        <v>1200</v>
      </c>
      <c r="AS12" s="54">
        <f t="shared" si="41"/>
        <v>23400</v>
      </c>
      <c r="AT12" s="57">
        <f t="shared" si="42"/>
        <v>1200</v>
      </c>
      <c r="AU12" s="54">
        <f t="shared" si="43"/>
        <v>24600</v>
      </c>
      <c r="AV12" s="57">
        <f t="shared" si="44"/>
        <v>1200</v>
      </c>
      <c r="AW12" s="54">
        <f t="shared" si="45"/>
        <v>25800</v>
      </c>
      <c r="AX12" s="57">
        <f t="shared" si="46"/>
        <v>1200</v>
      </c>
      <c r="AY12" s="54">
        <f t="shared" si="47"/>
        <v>27000</v>
      </c>
      <c r="AZ12" s="57">
        <f t="shared" si="48"/>
        <v>1200</v>
      </c>
      <c r="BA12" s="54">
        <f t="shared" si="49"/>
        <v>28200</v>
      </c>
      <c r="BB12" s="57">
        <f t="shared" si="50"/>
        <v>1200</v>
      </c>
      <c r="BC12" s="54">
        <f t="shared" si="51"/>
        <v>29400</v>
      </c>
      <c r="BD12" s="57">
        <f t="shared" si="52"/>
        <v>600</v>
      </c>
      <c r="BE12" s="21">
        <f t="shared" si="53"/>
        <v>30000</v>
      </c>
    </row>
    <row r="13" ht="15.0" customHeight="1">
      <c r="A13" s="52" t="str">
        <f>'Allocation of Purchase Price'!A18</f>
        <v>   Computers and office equipment</v>
      </c>
      <c r="B13" s="54">
        <f>'Allocation of Purchase Price'!H18</f>
        <v>2500</v>
      </c>
      <c r="C13" s="8">
        <v>1500.0</v>
      </c>
      <c r="D13" s="55">
        <v>5.0</v>
      </c>
      <c r="E13" s="56">
        <f t="shared" si="1"/>
        <v>200</v>
      </c>
      <c r="F13" s="57">
        <f t="shared" si="2"/>
        <v>100</v>
      </c>
      <c r="G13" s="58">
        <f t="shared" si="3"/>
        <v>100</v>
      </c>
      <c r="H13" s="54">
        <f t="shared" si="4"/>
        <v>200</v>
      </c>
      <c r="I13" s="54">
        <f t="shared" si="5"/>
        <v>300</v>
      </c>
      <c r="J13" s="57">
        <f t="shared" si="6"/>
        <v>200</v>
      </c>
      <c r="K13" s="54">
        <f t="shared" si="7"/>
        <v>500</v>
      </c>
      <c r="L13" s="57">
        <f t="shared" si="8"/>
        <v>200</v>
      </c>
      <c r="M13" s="54">
        <f t="shared" si="9"/>
        <v>700</v>
      </c>
      <c r="N13" s="57">
        <f t="shared" si="10"/>
        <v>200</v>
      </c>
      <c r="O13" s="54">
        <f t="shared" si="11"/>
        <v>900</v>
      </c>
      <c r="P13" s="57">
        <f>E13*((12-$D$5)/12)</f>
        <v>100</v>
      </c>
      <c r="Q13" s="54">
        <f t="shared" si="13"/>
        <v>1000</v>
      </c>
      <c r="R13" s="57"/>
      <c r="S13" s="54"/>
      <c r="T13" s="57"/>
      <c r="U13" s="54"/>
      <c r="V13" s="57"/>
      <c r="W13" s="54"/>
      <c r="X13" s="57"/>
      <c r="Y13" s="54"/>
      <c r="Z13" s="57"/>
      <c r="AA13" s="54"/>
      <c r="AB13" s="57"/>
      <c r="AC13" s="54"/>
      <c r="AD13" s="57"/>
      <c r="AE13" s="54"/>
      <c r="AF13" s="57"/>
      <c r="AG13" s="54"/>
      <c r="AH13" s="57"/>
      <c r="AI13" s="54"/>
      <c r="AJ13" s="57"/>
      <c r="AK13" s="54"/>
      <c r="AL13" s="57"/>
      <c r="AM13" s="54"/>
      <c r="AN13" s="57"/>
      <c r="AO13" s="54"/>
      <c r="AP13" s="57"/>
      <c r="AQ13" s="54"/>
      <c r="AR13" s="57"/>
      <c r="AS13" s="54"/>
      <c r="AT13" s="57"/>
      <c r="AU13" s="54"/>
      <c r="AV13" s="57"/>
      <c r="AW13" s="54"/>
      <c r="AX13" s="57"/>
      <c r="AY13" s="54"/>
      <c r="AZ13" s="57"/>
      <c r="BA13" s="54"/>
      <c r="BB13" s="57"/>
      <c r="BC13" s="54"/>
      <c r="BD13" s="57"/>
      <c r="BE13" s="21"/>
    </row>
    <row r="14" ht="15.0" customHeight="1">
      <c r="A14" s="52" t="str">
        <f>'Allocation of Purchase Price'!A19</f>
        <v>   Furniture and fixtures</v>
      </c>
      <c r="B14" s="54">
        <f>'Allocation of Purchase Price'!H19</f>
        <v>3000</v>
      </c>
      <c r="C14" s="8">
        <v>500.0</v>
      </c>
      <c r="D14" s="55">
        <v>7.0</v>
      </c>
      <c r="E14" s="56">
        <f t="shared" si="1"/>
        <v>357.1428571</v>
      </c>
      <c r="F14" s="57">
        <f t="shared" si="2"/>
        <v>178.5714286</v>
      </c>
      <c r="G14" s="58">
        <f t="shared" si="3"/>
        <v>178.5714286</v>
      </c>
      <c r="H14" s="54">
        <f t="shared" si="4"/>
        <v>357.1428571</v>
      </c>
      <c r="I14" s="54">
        <f t="shared" si="5"/>
        <v>535.7142857</v>
      </c>
      <c r="J14" s="57">
        <f t="shared" si="6"/>
        <v>357.1428571</v>
      </c>
      <c r="K14" s="54">
        <f t="shared" si="7"/>
        <v>892.8571429</v>
      </c>
      <c r="L14" s="57">
        <f t="shared" si="8"/>
        <v>357.1428571</v>
      </c>
      <c r="M14" s="54">
        <f t="shared" si="9"/>
        <v>1250</v>
      </c>
      <c r="N14" s="57">
        <f t="shared" si="10"/>
        <v>357.1428571</v>
      </c>
      <c r="O14" s="54">
        <f t="shared" si="11"/>
        <v>1607.142857</v>
      </c>
      <c r="P14" s="57">
        <f t="shared" ref="P14:P15" si="54">$E14</f>
        <v>357.1428571</v>
      </c>
      <c r="Q14" s="54">
        <f t="shared" si="13"/>
        <v>1964.285714</v>
      </c>
      <c r="R14" s="57">
        <f t="shared" ref="R14:R15" si="55">$E14</f>
        <v>357.1428571</v>
      </c>
      <c r="S14" s="54">
        <f t="shared" ref="S14:S15" si="56">Q14+R14</f>
        <v>2321.428571</v>
      </c>
      <c r="T14" s="57">
        <f t="shared" ref="T14:T15" si="57">E14*((12-$D$5)/12)</f>
        <v>178.5714286</v>
      </c>
      <c r="U14" s="54">
        <f t="shared" ref="U14:U15" si="58">S14+T14</f>
        <v>2500</v>
      </c>
      <c r="V14" s="57"/>
      <c r="W14" s="54"/>
      <c r="X14" s="57"/>
      <c r="Y14" s="54"/>
      <c r="Z14" s="57"/>
      <c r="AA14" s="54"/>
      <c r="AB14" s="57"/>
      <c r="AC14" s="54"/>
      <c r="AD14" s="57"/>
      <c r="AE14" s="54"/>
      <c r="AF14" s="57"/>
      <c r="AG14" s="54"/>
      <c r="AH14" s="57"/>
      <c r="AI14" s="54"/>
      <c r="AJ14" s="57"/>
      <c r="AK14" s="54"/>
      <c r="AL14" s="57"/>
      <c r="AM14" s="54"/>
      <c r="AN14" s="57"/>
      <c r="AO14" s="54"/>
      <c r="AP14" s="57"/>
      <c r="AQ14" s="54"/>
      <c r="AR14" s="57"/>
      <c r="AS14" s="54"/>
      <c r="AT14" s="57"/>
      <c r="AU14" s="54"/>
      <c r="AV14" s="57"/>
      <c r="AW14" s="54"/>
      <c r="AX14" s="57"/>
      <c r="AY14" s="54"/>
      <c r="AZ14" s="57"/>
      <c r="BA14" s="54"/>
      <c r="BB14" s="57"/>
      <c r="BC14" s="54"/>
      <c r="BD14" s="57"/>
      <c r="BE14" s="21"/>
    </row>
    <row r="15" ht="15.0" customHeight="1">
      <c r="A15" s="52" t="str">
        <f>'Allocation of Purchase Price'!A20</f>
        <v>   Machinery</v>
      </c>
      <c r="B15" s="54">
        <f>'Allocation of Purchase Price'!H20</f>
        <v>10000</v>
      </c>
      <c r="C15" s="8">
        <v>5000.0</v>
      </c>
      <c r="D15" s="55">
        <v>7.0</v>
      </c>
      <c r="E15" s="56">
        <f t="shared" si="1"/>
        <v>714.2857143</v>
      </c>
      <c r="F15" s="57">
        <f t="shared" si="2"/>
        <v>357.1428571</v>
      </c>
      <c r="G15" s="58">
        <f t="shared" si="3"/>
        <v>357.1428571</v>
      </c>
      <c r="H15" s="54">
        <f t="shared" si="4"/>
        <v>714.2857143</v>
      </c>
      <c r="I15" s="54">
        <f t="shared" si="5"/>
        <v>1071.428571</v>
      </c>
      <c r="J15" s="57">
        <f t="shared" si="6"/>
        <v>714.2857143</v>
      </c>
      <c r="K15" s="54">
        <f t="shared" si="7"/>
        <v>1785.714286</v>
      </c>
      <c r="L15" s="57">
        <f t="shared" si="8"/>
        <v>714.2857143</v>
      </c>
      <c r="M15" s="54">
        <f t="shared" si="9"/>
        <v>2500</v>
      </c>
      <c r="N15" s="57">
        <f t="shared" si="10"/>
        <v>714.2857143</v>
      </c>
      <c r="O15" s="54">
        <f t="shared" si="11"/>
        <v>3214.285714</v>
      </c>
      <c r="P15" s="57">
        <f t="shared" si="54"/>
        <v>714.2857143</v>
      </c>
      <c r="Q15" s="54">
        <f t="shared" si="13"/>
        <v>3928.571429</v>
      </c>
      <c r="R15" s="57">
        <f t="shared" si="55"/>
        <v>714.2857143</v>
      </c>
      <c r="S15" s="54">
        <f t="shared" si="56"/>
        <v>4642.857143</v>
      </c>
      <c r="T15" s="57">
        <f t="shared" si="57"/>
        <v>357.1428571</v>
      </c>
      <c r="U15" s="54">
        <f t="shared" si="58"/>
        <v>5000</v>
      </c>
      <c r="V15" s="57"/>
      <c r="W15" s="54"/>
      <c r="X15" s="57"/>
      <c r="Y15" s="54"/>
      <c r="Z15" s="57"/>
      <c r="AA15" s="54"/>
      <c r="AB15" s="57"/>
      <c r="AC15" s="54"/>
      <c r="AD15" s="57"/>
      <c r="AE15" s="54"/>
      <c r="AF15" s="57"/>
      <c r="AG15" s="54"/>
      <c r="AH15" s="57"/>
      <c r="AI15" s="54"/>
      <c r="AJ15" s="57"/>
      <c r="AK15" s="54"/>
      <c r="AL15" s="57"/>
      <c r="AM15" s="54"/>
      <c r="AN15" s="57"/>
      <c r="AO15" s="54"/>
      <c r="AP15" s="57"/>
      <c r="AQ15" s="54"/>
      <c r="AR15" s="57"/>
      <c r="AS15" s="54"/>
      <c r="AT15" s="57"/>
      <c r="AU15" s="54"/>
      <c r="AV15" s="57"/>
      <c r="AW15" s="54"/>
      <c r="AX15" s="57"/>
      <c r="AY15" s="54"/>
      <c r="AZ15" s="57"/>
      <c r="BA15" s="54"/>
      <c r="BB15" s="57"/>
      <c r="BC15" s="54"/>
      <c r="BD15" s="57"/>
      <c r="BE15" s="21"/>
    </row>
    <row r="16" ht="15.0" customHeight="1">
      <c r="A16" s="52" t="str">
        <f>'Allocation of Purchase Price'!A21</f>
        <v>   Vehicles</v>
      </c>
      <c r="B16" s="54">
        <f>'Allocation of Purchase Price'!H21</f>
        <v>10000</v>
      </c>
      <c r="C16" s="8">
        <v>2500.0</v>
      </c>
      <c r="D16" s="55">
        <v>5.0</v>
      </c>
      <c r="E16" s="56">
        <f t="shared" si="1"/>
        <v>1500</v>
      </c>
      <c r="F16" s="57">
        <f t="shared" si="2"/>
        <v>750</v>
      </c>
      <c r="G16" s="58">
        <f t="shared" si="3"/>
        <v>750</v>
      </c>
      <c r="H16" s="54">
        <f t="shared" si="4"/>
        <v>1500</v>
      </c>
      <c r="I16" s="54">
        <f t="shared" si="5"/>
        <v>2250</v>
      </c>
      <c r="J16" s="57">
        <f t="shared" si="6"/>
        <v>1500</v>
      </c>
      <c r="K16" s="54">
        <f t="shared" si="7"/>
        <v>3750</v>
      </c>
      <c r="L16" s="57">
        <f t="shared" si="8"/>
        <v>1500</v>
      </c>
      <c r="M16" s="54">
        <f t="shared" si="9"/>
        <v>5250</v>
      </c>
      <c r="N16" s="57">
        <f t="shared" si="10"/>
        <v>1500</v>
      </c>
      <c r="O16" s="54">
        <f t="shared" si="11"/>
        <v>6750</v>
      </c>
      <c r="P16" s="57">
        <f>E16*((12-$D$5)/12)</f>
        <v>750</v>
      </c>
      <c r="Q16" s="54">
        <f t="shared" si="13"/>
        <v>7500</v>
      </c>
      <c r="R16" s="57"/>
      <c r="S16" s="54"/>
      <c r="T16" s="57"/>
      <c r="U16" s="54"/>
      <c r="V16" s="57"/>
      <c r="W16" s="54"/>
      <c r="X16" s="57"/>
      <c r="Y16" s="54"/>
      <c r="Z16" s="57"/>
      <c r="AA16" s="54"/>
      <c r="AB16" s="57"/>
      <c r="AC16" s="54"/>
      <c r="AD16" s="57"/>
      <c r="AE16" s="54"/>
      <c r="AF16" s="57"/>
      <c r="AG16" s="54"/>
      <c r="AH16" s="57"/>
      <c r="AI16" s="54"/>
      <c r="AJ16" s="57"/>
      <c r="AK16" s="54"/>
      <c r="AL16" s="57"/>
      <c r="AM16" s="54"/>
      <c r="AN16" s="57"/>
      <c r="AO16" s="54"/>
      <c r="AP16" s="57"/>
      <c r="AQ16" s="54"/>
      <c r="AR16" s="57"/>
      <c r="AS16" s="54"/>
      <c r="AT16" s="57"/>
      <c r="AU16" s="54"/>
      <c r="AV16" s="57"/>
      <c r="AW16" s="54"/>
      <c r="AX16" s="57"/>
      <c r="AY16" s="54"/>
      <c r="AZ16" s="57"/>
      <c r="BA16" s="54"/>
      <c r="BB16" s="57"/>
      <c r="BC16" s="54"/>
      <c r="BD16" s="57"/>
      <c r="BE16" s="21"/>
    </row>
    <row r="17" ht="15.0" customHeight="1">
      <c r="A17" s="59" t="s">
        <v>43</v>
      </c>
      <c r="B17" s="23"/>
      <c r="C17" s="23"/>
      <c r="D17" s="60"/>
      <c r="E17" s="61"/>
      <c r="F17" s="62">
        <f>SUM(F11:F16)</f>
        <v>5085.714286</v>
      </c>
      <c r="G17" s="63">
        <f t="shared" si="3"/>
        <v>5085.714286</v>
      </c>
      <c r="H17" s="62">
        <f t="shared" ref="H17:BE17" si="59">SUM(H11:H16)</f>
        <v>10171.42857</v>
      </c>
      <c r="I17" s="23">
        <f t="shared" si="59"/>
        <v>15257.14286</v>
      </c>
      <c r="J17" s="62">
        <f t="shared" si="59"/>
        <v>10171.42857</v>
      </c>
      <c r="K17" s="23">
        <f t="shared" si="59"/>
        <v>25428.57143</v>
      </c>
      <c r="L17" s="62">
        <f t="shared" si="59"/>
        <v>10171.42857</v>
      </c>
      <c r="M17" s="23">
        <f t="shared" si="59"/>
        <v>35600</v>
      </c>
      <c r="N17" s="62">
        <f t="shared" si="59"/>
        <v>10171.42857</v>
      </c>
      <c r="O17" s="23">
        <f t="shared" si="59"/>
        <v>45771.42857</v>
      </c>
      <c r="P17" s="62">
        <f t="shared" si="59"/>
        <v>9321.428571</v>
      </c>
      <c r="Q17" s="23">
        <f t="shared" si="59"/>
        <v>55092.85714</v>
      </c>
      <c r="R17" s="62">
        <f t="shared" si="59"/>
        <v>8471.428571</v>
      </c>
      <c r="S17" s="23">
        <f t="shared" si="59"/>
        <v>55064.28571</v>
      </c>
      <c r="T17" s="62">
        <f t="shared" si="59"/>
        <v>7935.714286</v>
      </c>
      <c r="U17" s="23">
        <f t="shared" si="59"/>
        <v>63000</v>
      </c>
      <c r="V17" s="62">
        <f t="shared" si="59"/>
        <v>7400</v>
      </c>
      <c r="W17" s="23">
        <f t="shared" si="59"/>
        <v>62900</v>
      </c>
      <c r="X17" s="62">
        <f t="shared" si="59"/>
        <v>7400</v>
      </c>
      <c r="Y17" s="23">
        <f t="shared" si="59"/>
        <v>70300</v>
      </c>
      <c r="Z17" s="62">
        <f t="shared" si="59"/>
        <v>7400</v>
      </c>
      <c r="AA17" s="23">
        <f t="shared" si="59"/>
        <v>77700</v>
      </c>
      <c r="AB17" s="62">
        <f t="shared" si="59"/>
        <v>7400</v>
      </c>
      <c r="AC17" s="23">
        <f t="shared" si="59"/>
        <v>85100</v>
      </c>
      <c r="AD17" s="62">
        <f t="shared" si="59"/>
        <v>7400</v>
      </c>
      <c r="AE17" s="23">
        <f t="shared" si="59"/>
        <v>92500</v>
      </c>
      <c r="AF17" s="62">
        <f t="shared" si="59"/>
        <v>7400</v>
      </c>
      <c r="AG17" s="23">
        <f t="shared" si="59"/>
        <v>99900</v>
      </c>
      <c r="AH17" s="62">
        <f t="shared" si="59"/>
        <v>7400</v>
      </c>
      <c r="AI17" s="23">
        <f t="shared" si="59"/>
        <v>107300</v>
      </c>
      <c r="AJ17" s="62">
        <f t="shared" si="59"/>
        <v>7400</v>
      </c>
      <c r="AK17" s="23">
        <f t="shared" si="59"/>
        <v>114700</v>
      </c>
      <c r="AL17" s="62">
        <f t="shared" si="59"/>
        <v>7400</v>
      </c>
      <c r="AM17" s="23">
        <f t="shared" si="59"/>
        <v>122100</v>
      </c>
      <c r="AN17" s="62">
        <f t="shared" si="59"/>
        <v>7400</v>
      </c>
      <c r="AO17" s="23">
        <f t="shared" si="59"/>
        <v>129500</v>
      </c>
      <c r="AP17" s="62">
        <f t="shared" si="59"/>
        <v>7400</v>
      </c>
      <c r="AQ17" s="23">
        <f t="shared" si="59"/>
        <v>136900</v>
      </c>
      <c r="AR17" s="62">
        <f t="shared" si="59"/>
        <v>7400</v>
      </c>
      <c r="AS17" s="23">
        <f t="shared" si="59"/>
        <v>144300</v>
      </c>
      <c r="AT17" s="62">
        <f t="shared" si="59"/>
        <v>7400</v>
      </c>
      <c r="AU17" s="23">
        <f t="shared" si="59"/>
        <v>151700</v>
      </c>
      <c r="AV17" s="62">
        <f t="shared" si="59"/>
        <v>7400</v>
      </c>
      <c r="AW17" s="23">
        <f t="shared" si="59"/>
        <v>159100</v>
      </c>
      <c r="AX17" s="62">
        <f t="shared" si="59"/>
        <v>7400</v>
      </c>
      <c r="AY17" s="23">
        <f t="shared" si="59"/>
        <v>166500</v>
      </c>
      <c r="AZ17" s="62">
        <f t="shared" si="59"/>
        <v>7400</v>
      </c>
      <c r="BA17" s="23">
        <f t="shared" si="59"/>
        <v>173900</v>
      </c>
      <c r="BB17" s="62">
        <f t="shared" si="59"/>
        <v>7400</v>
      </c>
      <c r="BC17" s="23">
        <f t="shared" si="59"/>
        <v>181300</v>
      </c>
      <c r="BD17" s="62">
        <f t="shared" si="59"/>
        <v>3700</v>
      </c>
      <c r="BE17" s="24">
        <f t="shared" si="59"/>
        <v>185000</v>
      </c>
    </row>
    <row r="18" ht="15.0" customHeight="1">
      <c r="A18" s="64" t="s">
        <v>44</v>
      </c>
      <c r="B18" s="65"/>
      <c r="C18" s="65"/>
      <c r="D18" s="66"/>
      <c r="E18" s="67"/>
      <c r="F18" s="68"/>
      <c r="G18" s="69"/>
      <c r="H18" s="65"/>
      <c r="I18" s="65"/>
      <c r="J18" s="68"/>
      <c r="K18" s="65"/>
      <c r="L18" s="68"/>
      <c r="M18" s="65"/>
      <c r="N18" s="68"/>
      <c r="O18" s="65"/>
      <c r="P18" s="68"/>
      <c r="Q18" s="65"/>
      <c r="R18" s="68"/>
      <c r="S18" s="65"/>
      <c r="T18" s="68"/>
      <c r="U18" s="65"/>
      <c r="V18" s="68"/>
      <c r="W18" s="65"/>
      <c r="X18" s="68"/>
      <c r="Y18" s="65"/>
      <c r="Z18" s="68"/>
      <c r="AA18" s="65"/>
      <c r="AB18" s="68"/>
      <c r="AC18" s="65"/>
      <c r="AD18" s="68"/>
      <c r="AE18" s="65"/>
      <c r="AF18" s="68"/>
      <c r="AG18" s="65"/>
      <c r="AH18" s="68"/>
      <c r="AI18" s="65"/>
      <c r="AJ18" s="68"/>
      <c r="AK18" s="65"/>
      <c r="AL18" s="68"/>
      <c r="AM18" s="65"/>
      <c r="AN18" s="68"/>
      <c r="AO18" s="65"/>
      <c r="AP18" s="68"/>
      <c r="AQ18" s="65"/>
      <c r="AR18" s="68"/>
      <c r="AS18" s="65"/>
      <c r="AT18" s="68"/>
      <c r="AU18" s="65"/>
      <c r="AV18" s="68"/>
      <c r="AW18" s="65"/>
      <c r="AX18" s="68"/>
      <c r="AY18" s="65"/>
      <c r="AZ18" s="68"/>
      <c r="BA18" s="65"/>
      <c r="BB18" s="68"/>
      <c r="BC18" s="65"/>
      <c r="BD18" s="68"/>
      <c r="BE18" s="70"/>
    </row>
    <row r="19" ht="15.0" customHeight="1">
      <c r="A19" s="52" t="str">
        <f>'Allocation of Purchase Price'!A24</f>
        <v>   Goodwill</v>
      </c>
      <c r="B19" s="54">
        <f>'Allocation of Purchase Price'!H24</f>
        <v>55000</v>
      </c>
      <c r="C19" s="54">
        <v>0.0</v>
      </c>
      <c r="D19" s="55">
        <v>5.0</v>
      </c>
      <c r="E19" s="56">
        <f t="shared" ref="E19:E20" si="60">(B19-C19)/D19</f>
        <v>11000</v>
      </c>
      <c r="F19" s="57">
        <f t="shared" ref="F19:F20" si="61">E19*($D$5/12)</f>
        <v>5500</v>
      </c>
      <c r="G19" s="58">
        <f t="shared" ref="G19:G20" si="62">F19</f>
        <v>5500</v>
      </c>
      <c r="H19" s="54">
        <f t="shared" ref="H19:H20" si="63">$E19</f>
        <v>11000</v>
      </c>
      <c r="I19" s="54">
        <f t="shared" ref="I19:I20" si="64">G19+H19</f>
        <v>16500</v>
      </c>
      <c r="J19" s="57">
        <f t="shared" ref="J19:J20" si="65">$E19</f>
        <v>11000</v>
      </c>
      <c r="K19" s="54">
        <f t="shared" ref="K19:K20" si="66">I19+J19</f>
        <v>27500</v>
      </c>
      <c r="L19" s="57">
        <f t="shared" ref="L19:L20" si="67">$E19</f>
        <v>11000</v>
      </c>
      <c r="M19" s="54">
        <f t="shared" ref="M19:M20" si="68">K19+L19</f>
        <v>38500</v>
      </c>
      <c r="N19" s="57">
        <f t="shared" ref="N19:N20" si="69">$E19</f>
        <v>11000</v>
      </c>
      <c r="O19" s="54">
        <f t="shared" ref="O19:O20" si="70">M19+N19</f>
        <v>49500</v>
      </c>
      <c r="P19" s="57">
        <f t="shared" ref="P19:P20" si="71">E19*((12-$D$5)/12)</f>
        <v>5500</v>
      </c>
      <c r="Q19" s="54">
        <f t="shared" ref="Q19:Q20" si="72">O19+P19</f>
        <v>55000</v>
      </c>
      <c r="R19" s="57"/>
      <c r="S19" s="54"/>
      <c r="T19" s="57"/>
      <c r="U19" s="54"/>
      <c r="V19" s="57"/>
      <c r="W19" s="54"/>
      <c r="X19" s="57"/>
      <c r="Y19" s="54"/>
      <c r="Z19" s="57"/>
      <c r="AA19" s="54"/>
      <c r="AB19" s="57"/>
      <c r="AC19" s="54"/>
      <c r="AD19" s="57"/>
      <c r="AE19" s="54"/>
      <c r="AF19" s="57"/>
      <c r="AG19" s="54"/>
      <c r="AH19" s="57"/>
      <c r="AI19" s="54"/>
      <c r="AJ19" s="57"/>
      <c r="AK19" s="54"/>
      <c r="AL19" s="57"/>
      <c r="AM19" s="54"/>
      <c r="AN19" s="57"/>
      <c r="AO19" s="54"/>
      <c r="AP19" s="57"/>
      <c r="AQ19" s="54"/>
      <c r="AR19" s="57"/>
      <c r="AS19" s="54"/>
      <c r="AT19" s="57"/>
      <c r="AU19" s="54"/>
      <c r="AV19" s="57"/>
      <c r="AW19" s="54"/>
      <c r="AX19" s="57"/>
      <c r="AY19" s="54"/>
      <c r="AZ19" s="57"/>
      <c r="BA19" s="54"/>
      <c r="BB19" s="57"/>
      <c r="BC19" s="54"/>
      <c r="BD19" s="57"/>
      <c r="BE19" s="21"/>
    </row>
    <row r="20" ht="15.0" customHeight="1">
      <c r="A20" s="52" t="str">
        <f>'Allocation of Purchase Price'!A25</f>
        <v>   Other intangibles</v>
      </c>
      <c r="B20" s="54">
        <f>'Allocation of Purchase Price'!H25</f>
        <v>10000</v>
      </c>
      <c r="C20" s="54">
        <v>0.0</v>
      </c>
      <c r="D20" s="55">
        <v>5.0</v>
      </c>
      <c r="E20" s="56">
        <f t="shared" si="60"/>
        <v>2000</v>
      </c>
      <c r="F20" s="57">
        <f t="shared" si="61"/>
        <v>1000</v>
      </c>
      <c r="G20" s="58">
        <f t="shared" si="62"/>
        <v>1000</v>
      </c>
      <c r="H20" s="54">
        <f t="shared" si="63"/>
        <v>2000</v>
      </c>
      <c r="I20" s="54">
        <f t="shared" si="64"/>
        <v>3000</v>
      </c>
      <c r="J20" s="57">
        <f t="shared" si="65"/>
        <v>2000</v>
      </c>
      <c r="K20" s="54">
        <f t="shared" si="66"/>
        <v>5000</v>
      </c>
      <c r="L20" s="57">
        <f t="shared" si="67"/>
        <v>2000</v>
      </c>
      <c r="M20" s="54">
        <f t="shared" si="68"/>
        <v>7000</v>
      </c>
      <c r="N20" s="57">
        <f t="shared" si="69"/>
        <v>2000</v>
      </c>
      <c r="O20" s="54">
        <f t="shared" si="70"/>
        <v>9000</v>
      </c>
      <c r="P20" s="57">
        <f t="shared" si="71"/>
        <v>1000</v>
      </c>
      <c r="Q20" s="54">
        <f t="shared" si="72"/>
        <v>10000</v>
      </c>
      <c r="R20" s="57"/>
      <c r="S20" s="54"/>
      <c r="T20" s="57"/>
      <c r="U20" s="54"/>
      <c r="V20" s="57"/>
      <c r="W20" s="54"/>
      <c r="X20" s="57"/>
      <c r="Y20" s="54"/>
      <c r="Z20" s="57"/>
      <c r="AA20" s="54"/>
      <c r="AB20" s="57"/>
      <c r="AC20" s="54"/>
      <c r="AD20" s="57"/>
      <c r="AE20" s="54"/>
      <c r="AF20" s="57"/>
      <c r="AG20" s="54"/>
      <c r="AH20" s="57"/>
      <c r="AI20" s="54"/>
      <c r="AJ20" s="57"/>
      <c r="AK20" s="54"/>
      <c r="AL20" s="57"/>
      <c r="AM20" s="54"/>
      <c r="AN20" s="57"/>
      <c r="AO20" s="54"/>
      <c r="AP20" s="57"/>
      <c r="AQ20" s="54"/>
      <c r="AR20" s="57"/>
      <c r="AS20" s="54"/>
      <c r="AT20" s="57"/>
      <c r="AU20" s="54"/>
      <c r="AV20" s="57"/>
      <c r="AW20" s="54"/>
      <c r="AX20" s="57"/>
      <c r="AY20" s="54"/>
      <c r="AZ20" s="57"/>
      <c r="BA20" s="54"/>
      <c r="BB20" s="57"/>
      <c r="BC20" s="54"/>
      <c r="BD20" s="57"/>
      <c r="BE20" s="21"/>
    </row>
    <row r="21" ht="15.0" customHeight="1">
      <c r="A21" s="59" t="s">
        <v>45</v>
      </c>
      <c r="B21" s="23"/>
      <c r="C21" s="23"/>
      <c r="D21" s="60"/>
      <c r="E21" s="61"/>
      <c r="F21" s="62">
        <f t="shared" ref="F21:BE21" si="73">SUM(F19:F20)</f>
        <v>6500</v>
      </c>
      <c r="G21" s="23">
        <f t="shared" si="73"/>
        <v>6500</v>
      </c>
      <c r="H21" s="62">
        <f t="shared" si="73"/>
        <v>13000</v>
      </c>
      <c r="I21" s="23">
        <f t="shared" si="73"/>
        <v>19500</v>
      </c>
      <c r="J21" s="62">
        <f t="shared" si="73"/>
        <v>13000</v>
      </c>
      <c r="K21" s="23">
        <f t="shared" si="73"/>
        <v>32500</v>
      </c>
      <c r="L21" s="62">
        <f t="shared" si="73"/>
        <v>13000</v>
      </c>
      <c r="M21" s="23">
        <f t="shared" si="73"/>
        <v>45500</v>
      </c>
      <c r="N21" s="62">
        <f t="shared" si="73"/>
        <v>13000</v>
      </c>
      <c r="O21" s="23">
        <f t="shared" si="73"/>
        <v>58500</v>
      </c>
      <c r="P21" s="62">
        <f t="shared" si="73"/>
        <v>6500</v>
      </c>
      <c r="Q21" s="23">
        <f t="shared" si="73"/>
        <v>65000</v>
      </c>
      <c r="R21" s="62">
        <f t="shared" si="73"/>
        <v>0</v>
      </c>
      <c r="S21" s="23">
        <f t="shared" si="73"/>
        <v>0</v>
      </c>
      <c r="T21" s="62">
        <f t="shared" si="73"/>
        <v>0</v>
      </c>
      <c r="U21" s="23">
        <f t="shared" si="73"/>
        <v>0</v>
      </c>
      <c r="V21" s="62">
        <f t="shared" si="73"/>
        <v>0</v>
      </c>
      <c r="W21" s="23">
        <f t="shared" si="73"/>
        <v>0</v>
      </c>
      <c r="X21" s="62">
        <f t="shared" si="73"/>
        <v>0</v>
      </c>
      <c r="Y21" s="23">
        <f t="shared" si="73"/>
        <v>0</v>
      </c>
      <c r="Z21" s="62">
        <f t="shared" si="73"/>
        <v>0</v>
      </c>
      <c r="AA21" s="23">
        <f t="shared" si="73"/>
        <v>0</v>
      </c>
      <c r="AB21" s="62">
        <f t="shared" si="73"/>
        <v>0</v>
      </c>
      <c r="AC21" s="23">
        <f t="shared" si="73"/>
        <v>0</v>
      </c>
      <c r="AD21" s="62">
        <f t="shared" si="73"/>
        <v>0</v>
      </c>
      <c r="AE21" s="23">
        <f t="shared" si="73"/>
        <v>0</v>
      </c>
      <c r="AF21" s="62">
        <f t="shared" si="73"/>
        <v>0</v>
      </c>
      <c r="AG21" s="23">
        <f t="shared" si="73"/>
        <v>0</v>
      </c>
      <c r="AH21" s="62">
        <f t="shared" si="73"/>
        <v>0</v>
      </c>
      <c r="AI21" s="23">
        <f t="shared" si="73"/>
        <v>0</v>
      </c>
      <c r="AJ21" s="62">
        <f t="shared" si="73"/>
        <v>0</v>
      </c>
      <c r="AK21" s="23">
        <f t="shared" si="73"/>
        <v>0</v>
      </c>
      <c r="AL21" s="62">
        <f t="shared" si="73"/>
        <v>0</v>
      </c>
      <c r="AM21" s="23">
        <f t="shared" si="73"/>
        <v>0</v>
      </c>
      <c r="AN21" s="62">
        <f t="shared" si="73"/>
        <v>0</v>
      </c>
      <c r="AO21" s="23">
        <f t="shared" si="73"/>
        <v>0</v>
      </c>
      <c r="AP21" s="62">
        <f t="shared" si="73"/>
        <v>0</v>
      </c>
      <c r="AQ21" s="23">
        <f t="shared" si="73"/>
        <v>0</v>
      </c>
      <c r="AR21" s="62">
        <f t="shared" si="73"/>
        <v>0</v>
      </c>
      <c r="AS21" s="23">
        <f t="shared" si="73"/>
        <v>0</v>
      </c>
      <c r="AT21" s="62">
        <f t="shared" si="73"/>
        <v>0</v>
      </c>
      <c r="AU21" s="23">
        <f t="shared" si="73"/>
        <v>0</v>
      </c>
      <c r="AV21" s="62">
        <f t="shared" si="73"/>
        <v>0</v>
      </c>
      <c r="AW21" s="23">
        <f t="shared" si="73"/>
        <v>0</v>
      </c>
      <c r="AX21" s="62">
        <f t="shared" si="73"/>
        <v>0</v>
      </c>
      <c r="AY21" s="23">
        <f t="shared" si="73"/>
        <v>0</v>
      </c>
      <c r="AZ21" s="62">
        <f t="shared" si="73"/>
        <v>0</v>
      </c>
      <c r="BA21" s="23">
        <f t="shared" si="73"/>
        <v>0</v>
      </c>
      <c r="BB21" s="62">
        <f t="shared" si="73"/>
        <v>0</v>
      </c>
      <c r="BC21" s="23">
        <f t="shared" si="73"/>
        <v>0</v>
      </c>
      <c r="BD21" s="71">
        <f t="shared" si="73"/>
        <v>0</v>
      </c>
      <c r="BE21" s="24">
        <f t="shared" si="73"/>
        <v>0</v>
      </c>
    </row>
    <row r="22" ht="15.75" customHeight="1">
      <c r="A22" s="72" t="s">
        <v>46</v>
      </c>
      <c r="B22" s="51">
        <f>SUM(B11:B16)+SUM(B19:B20)</f>
        <v>295500</v>
      </c>
      <c r="C22" s="51">
        <f>SUM(C11:C20)</f>
        <v>29500</v>
      </c>
      <c r="D22" s="73"/>
      <c r="E22" s="74"/>
      <c r="F22" s="75">
        <f t="shared" ref="F22:BE22" si="74">F17+F21</f>
        <v>11585.71429</v>
      </c>
      <c r="G22" s="51">
        <f t="shared" si="74"/>
        <v>11585.71429</v>
      </c>
      <c r="H22" s="75">
        <f t="shared" si="74"/>
        <v>23171.42857</v>
      </c>
      <c r="I22" s="51">
        <f t="shared" si="74"/>
        <v>34757.14286</v>
      </c>
      <c r="J22" s="75">
        <f t="shared" si="74"/>
        <v>23171.42857</v>
      </c>
      <c r="K22" s="51">
        <f t="shared" si="74"/>
        <v>57928.57143</v>
      </c>
      <c r="L22" s="75">
        <f t="shared" si="74"/>
        <v>23171.42857</v>
      </c>
      <c r="M22" s="51">
        <f t="shared" si="74"/>
        <v>81100</v>
      </c>
      <c r="N22" s="75">
        <f t="shared" si="74"/>
        <v>23171.42857</v>
      </c>
      <c r="O22" s="51">
        <f t="shared" si="74"/>
        <v>104271.4286</v>
      </c>
      <c r="P22" s="75">
        <f t="shared" si="74"/>
        <v>15821.42857</v>
      </c>
      <c r="Q22" s="51">
        <f t="shared" si="74"/>
        <v>120092.8571</v>
      </c>
      <c r="R22" s="75">
        <f t="shared" si="74"/>
        <v>8471.428571</v>
      </c>
      <c r="S22" s="51">
        <f t="shared" si="74"/>
        <v>55064.28571</v>
      </c>
      <c r="T22" s="75">
        <f t="shared" si="74"/>
        <v>7935.714286</v>
      </c>
      <c r="U22" s="51">
        <f t="shared" si="74"/>
        <v>63000</v>
      </c>
      <c r="V22" s="75">
        <f t="shared" si="74"/>
        <v>7400</v>
      </c>
      <c r="W22" s="51">
        <f t="shared" si="74"/>
        <v>62900</v>
      </c>
      <c r="X22" s="75">
        <f t="shared" si="74"/>
        <v>7400</v>
      </c>
      <c r="Y22" s="51">
        <f t="shared" si="74"/>
        <v>70300</v>
      </c>
      <c r="Z22" s="75">
        <f t="shared" si="74"/>
        <v>7400</v>
      </c>
      <c r="AA22" s="51">
        <f t="shared" si="74"/>
        <v>77700</v>
      </c>
      <c r="AB22" s="75">
        <f t="shared" si="74"/>
        <v>7400</v>
      </c>
      <c r="AC22" s="51">
        <f t="shared" si="74"/>
        <v>85100</v>
      </c>
      <c r="AD22" s="75">
        <f t="shared" si="74"/>
        <v>7400</v>
      </c>
      <c r="AE22" s="51">
        <f t="shared" si="74"/>
        <v>92500</v>
      </c>
      <c r="AF22" s="75">
        <f t="shared" si="74"/>
        <v>7400</v>
      </c>
      <c r="AG22" s="51">
        <f t="shared" si="74"/>
        <v>99900</v>
      </c>
      <c r="AH22" s="75">
        <f t="shared" si="74"/>
        <v>7400</v>
      </c>
      <c r="AI22" s="51">
        <f t="shared" si="74"/>
        <v>107300</v>
      </c>
      <c r="AJ22" s="75">
        <f t="shared" si="74"/>
        <v>7400</v>
      </c>
      <c r="AK22" s="51">
        <f t="shared" si="74"/>
        <v>114700</v>
      </c>
      <c r="AL22" s="75">
        <f t="shared" si="74"/>
        <v>7400</v>
      </c>
      <c r="AM22" s="51">
        <f t="shared" si="74"/>
        <v>122100</v>
      </c>
      <c r="AN22" s="75">
        <f t="shared" si="74"/>
        <v>7400</v>
      </c>
      <c r="AO22" s="51">
        <f t="shared" si="74"/>
        <v>129500</v>
      </c>
      <c r="AP22" s="75">
        <f t="shared" si="74"/>
        <v>7400</v>
      </c>
      <c r="AQ22" s="51">
        <f t="shared" si="74"/>
        <v>136900</v>
      </c>
      <c r="AR22" s="75">
        <f t="shared" si="74"/>
        <v>7400</v>
      </c>
      <c r="AS22" s="51">
        <f t="shared" si="74"/>
        <v>144300</v>
      </c>
      <c r="AT22" s="75">
        <f t="shared" si="74"/>
        <v>7400</v>
      </c>
      <c r="AU22" s="51">
        <f t="shared" si="74"/>
        <v>151700</v>
      </c>
      <c r="AV22" s="75">
        <f t="shared" si="74"/>
        <v>7400</v>
      </c>
      <c r="AW22" s="51">
        <f t="shared" si="74"/>
        <v>159100</v>
      </c>
      <c r="AX22" s="75">
        <f t="shared" si="74"/>
        <v>7400</v>
      </c>
      <c r="AY22" s="51">
        <f t="shared" si="74"/>
        <v>166500</v>
      </c>
      <c r="AZ22" s="75">
        <f t="shared" si="74"/>
        <v>7400</v>
      </c>
      <c r="BA22" s="51">
        <f t="shared" si="74"/>
        <v>173900</v>
      </c>
      <c r="BB22" s="75">
        <f t="shared" si="74"/>
        <v>7400</v>
      </c>
      <c r="BC22" s="51">
        <f t="shared" si="74"/>
        <v>181300</v>
      </c>
      <c r="BD22" s="75">
        <f t="shared" si="74"/>
        <v>3700</v>
      </c>
      <c r="BE22" s="53">
        <f t="shared" si="74"/>
        <v>185000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9">
    <mergeCell ref="H8:I8"/>
    <mergeCell ref="J8:K8"/>
    <mergeCell ref="L8:M8"/>
    <mergeCell ref="F8:G8"/>
    <mergeCell ref="D8:D9"/>
    <mergeCell ref="C8:C9"/>
    <mergeCell ref="E8:E9"/>
    <mergeCell ref="N8:O8"/>
    <mergeCell ref="R8:S8"/>
    <mergeCell ref="T8:U8"/>
    <mergeCell ref="P8:Q8"/>
    <mergeCell ref="V8:W8"/>
    <mergeCell ref="X8:Y8"/>
    <mergeCell ref="Z8:AA8"/>
    <mergeCell ref="AH8:AI8"/>
    <mergeCell ref="AJ8:AK8"/>
    <mergeCell ref="AT8:AU8"/>
    <mergeCell ref="BD8:BE8"/>
    <mergeCell ref="AV8:AW8"/>
    <mergeCell ref="AX8:AY8"/>
    <mergeCell ref="AZ8:BA8"/>
    <mergeCell ref="BB8:BC8"/>
    <mergeCell ref="AB8:AC8"/>
    <mergeCell ref="AD8:AE8"/>
    <mergeCell ref="AF8:AG8"/>
    <mergeCell ref="AN8:AO8"/>
    <mergeCell ref="AP8:AQ8"/>
    <mergeCell ref="AR8:AS8"/>
    <mergeCell ref="AL8:AM8"/>
  </mergeCells>
  <printOptions/>
  <pageMargins bottom="0.75" footer="0.0" header="0.0" left="0.7" right="0.7" top="0.75"/>
  <pageSetup orientation="landscape"/>
  <drawing r:id="rId1"/>
</worksheet>
</file>